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queryTables/queryTable1.xml" ContentType="application/vnd.openxmlformats-officedocument.spreadsheetml.query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7130" windowHeight="7080" tabRatio="818" activeTab="1"/>
  </bookViews>
  <sheets>
    <sheet name="Overall" sheetId="1" r:id="rId1"/>
    <sheet name="Ron Slyper Trophy (B)" sheetId="4" r:id="rId2"/>
    <sheet name="Dave Hastie Trophy (C)" sheetId="5" r:id="rId3"/>
    <sheet name="Locost Trophy (L)" sheetId="11" r:id="rId4"/>
    <sheet name="Club Class T" sheetId="15" r:id="rId5"/>
    <sheet name="Invitation Class X" sheetId="8" r:id="rId6"/>
    <sheet name="Index of Perf" sheetId="14" r:id="rId7"/>
    <sheet name="Enduros" sheetId="12" r:id="rId8"/>
    <sheet name="D.o.D" sheetId="10" r:id="rId9"/>
    <sheet name="Sheet1" sheetId="13" r:id="rId10"/>
  </sheets>
  <externalReferences>
    <externalReference r:id="rId11"/>
  </externalReferences>
  <definedNames>
    <definedName name="_xlnm._FilterDatabase" localSheetId="0" hidden="1">Overall!$A$10:$AB$63</definedName>
    <definedName name="Kyal_12_7_14_Enduro" localSheetId="7">Enduros!$B$60:$N$71</definedName>
  </definedNames>
  <calcPr calcId="145621"/>
</workbook>
</file>

<file path=xl/calcChain.xml><?xml version="1.0" encoding="utf-8"?>
<calcChain xmlns="http://schemas.openxmlformats.org/spreadsheetml/2006/main">
  <c r="Z24" i="11" l="1"/>
  <c r="AA24" i="11" s="1"/>
  <c r="Z23" i="11"/>
  <c r="AA23" i="11" s="1"/>
  <c r="Z22" i="11"/>
  <c r="AA22" i="11" s="1"/>
  <c r="Z21" i="11"/>
  <c r="AA21" i="11" s="1"/>
  <c r="Z20" i="11"/>
  <c r="AA20" i="11" s="1"/>
  <c r="Z19" i="11"/>
  <c r="AA19" i="11" s="1"/>
  <c r="Z18" i="11"/>
  <c r="AA18" i="11" s="1"/>
  <c r="Z17" i="11"/>
  <c r="AA17" i="11" s="1"/>
  <c r="Z16" i="11"/>
  <c r="AA16" i="11" s="1"/>
  <c r="Z15" i="11"/>
  <c r="AA15" i="11" s="1"/>
  <c r="Z14" i="11"/>
  <c r="AA14" i="11" s="1"/>
  <c r="Z13" i="11"/>
  <c r="AA13" i="11" s="1"/>
  <c r="Z12" i="11"/>
  <c r="AA12" i="11" s="1"/>
  <c r="Z11" i="11"/>
  <c r="AA11" i="11" s="1"/>
  <c r="Z20" i="5"/>
  <c r="AA20" i="5" s="1"/>
  <c r="Z19" i="5"/>
  <c r="AA19" i="5" s="1"/>
  <c r="Z18" i="5"/>
  <c r="AA18" i="5" s="1"/>
  <c r="Z17" i="5"/>
  <c r="AA17" i="5" s="1"/>
  <c r="Z16" i="5"/>
  <c r="AA16" i="5" s="1"/>
  <c r="Z15" i="5"/>
  <c r="AA15" i="5" s="1"/>
  <c r="Z14" i="5"/>
  <c r="AA14" i="5" s="1"/>
  <c r="Z13" i="5"/>
  <c r="AA13" i="5" s="1"/>
  <c r="Z12" i="5"/>
  <c r="AA12" i="5" s="1"/>
  <c r="Z11" i="5"/>
  <c r="AA11" i="5" s="1"/>
  <c r="AA13" i="4"/>
  <c r="AA37" i="4"/>
  <c r="Z12" i="4"/>
  <c r="AA12" i="4" s="1"/>
  <c r="Z13" i="4"/>
  <c r="Z14" i="4"/>
  <c r="AA14" i="4" s="1"/>
  <c r="Z15" i="4"/>
  <c r="AA15" i="4" s="1"/>
  <c r="Z16" i="4"/>
  <c r="AA16" i="4" s="1"/>
  <c r="Z17" i="4"/>
  <c r="AA17" i="4" s="1"/>
  <c r="Z18" i="4"/>
  <c r="AA18" i="4" s="1"/>
  <c r="Z19" i="4"/>
  <c r="AA19" i="4" s="1"/>
  <c r="Z20" i="4"/>
  <c r="AA20" i="4" s="1"/>
  <c r="Z21" i="4"/>
  <c r="AA21" i="4" s="1"/>
  <c r="Z22" i="4"/>
  <c r="AA22" i="4" s="1"/>
  <c r="Z23" i="4"/>
  <c r="AA23" i="4" s="1"/>
  <c r="Z24" i="4"/>
  <c r="AA24" i="4" s="1"/>
  <c r="Z25" i="4"/>
  <c r="AA25" i="4" s="1"/>
  <c r="Z26" i="4"/>
  <c r="AA26" i="4" s="1"/>
  <c r="Z27" i="4"/>
  <c r="AA27" i="4" s="1"/>
  <c r="Z28" i="4"/>
  <c r="AA28" i="4" s="1"/>
  <c r="Z29" i="4"/>
  <c r="AA29" i="4" s="1"/>
  <c r="Z30" i="4"/>
  <c r="AA30" i="4" s="1"/>
  <c r="Z31" i="4"/>
  <c r="AA31" i="4" s="1"/>
  <c r="Z32" i="4"/>
  <c r="AA32" i="4" s="1"/>
  <c r="Z33" i="4"/>
  <c r="AA33" i="4" s="1"/>
  <c r="Z34" i="4"/>
  <c r="AA34" i="4" s="1"/>
  <c r="Z35" i="4"/>
  <c r="AA35" i="4" s="1"/>
  <c r="Z36" i="4"/>
  <c r="AA36" i="4" s="1"/>
  <c r="Z37" i="4"/>
  <c r="Z38" i="4"/>
  <c r="AA38" i="4" s="1"/>
  <c r="Z39" i="4"/>
  <c r="AA39" i="4" s="1"/>
  <c r="Z11" i="4"/>
  <c r="AA11" i="4" s="1"/>
  <c r="D15" i="1"/>
  <c r="E14" i="15" l="1"/>
  <c r="F14" i="15" s="1"/>
  <c r="E13" i="15"/>
  <c r="F13" i="15" s="1"/>
  <c r="E12" i="15"/>
  <c r="F12" i="15" s="1"/>
  <c r="E11" i="15"/>
  <c r="F11" i="15" s="1"/>
  <c r="W67" i="14" l="1"/>
  <c r="Y50" i="14"/>
  <c r="E50" i="14"/>
  <c r="D50" i="14"/>
  <c r="F50" i="14" l="1"/>
  <c r="E65" i="14" l="1"/>
  <c r="E61" i="14"/>
  <c r="E59" i="14"/>
  <c r="E46" i="14"/>
  <c r="E47" i="14"/>
  <c r="E49" i="14"/>
  <c r="E51" i="14"/>
  <c r="E52" i="14"/>
  <c r="E54" i="14"/>
  <c r="E41" i="14"/>
  <c r="E31" i="14"/>
  <c r="E37" i="14"/>
  <c r="E33" i="14"/>
  <c r="Y53" i="14" l="1"/>
  <c r="E53" i="14"/>
  <c r="D53" i="14"/>
  <c r="F53" i="14" l="1"/>
  <c r="S44" i="12"/>
  <c r="D44" i="12"/>
  <c r="S45" i="12"/>
  <c r="D45" i="12"/>
  <c r="AC19" i="12"/>
  <c r="S35" i="12"/>
  <c r="D35" i="12"/>
  <c r="E43" i="1" l="1"/>
  <c r="D43" i="1"/>
  <c r="E48" i="1"/>
  <c r="D48" i="1"/>
  <c r="C35" i="4"/>
  <c r="D35" i="4"/>
  <c r="D29" i="4"/>
  <c r="C19" i="4"/>
  <c r="C18" i="4"/>
  <c r="C21" i="4"/>
  <c r="C22" i="4"/>
  <c r="C20" i="4"/>
  <c r="C24" i="4"/>
  <c r="C25" i="4"/>
  <c r="C23" i="4"/>
  <c r="C26" i="4"/>
  <c r="C27" i="4"/>
  <c r="C28" i="4"/>
  <c r="C30" i="4"/>
  <c r="C31" i="4"/>
  <c r="C32" i="4"/>
  <c r="C33" i="4"/>
  <c r="C36" i="4"/>
  <c r="C37" i="4"/>
  <c r="C38" i="4"/>
  <c r="C39" i="4"/>
  <c r="C34" i="4"/>
  <c r="C29" i="4"/>
  <c r="D22" i="11"/>
  <c r="C11" i="11"/>
  <c r="F43" i="1" l="1"/>
  <c r="F48" i="1"/>
  <c r="D32" i="5"/>
  <c r="Y62" i="14" l="1"/>
  <c r="E58" i="14"/>
  <c r="D58" i="14"/>
  <c r="Y61" i="14"/>
  <c r="E63" i="14"/>
  <c r="D63" i="14"/>
  <c r="F63" i="14" l="1"/>
  <c r="F58" i="14"/>
  <c r="S48" i="12" l="1"/>
  <c r="S47" i="12"/>
  <c r="S46" i="12"/>
  <c r="S40" i="12"/>
  <c r="S43" i="12"/>
  <c r="S42" i="12"/>
  <c r="S41" i="12"/>
  <c r="S38" i="12"/>
  <c r="S39" i="12"/>
  <c r="D43" i="12"/>
  <c r="E54" i="1" l="1"/>
  <c r="D54" i="1"/>
  <c r="D34" i="4"/>
  <c r="D29" i="11"/>
  <c r="F54" i="1" l="1"/>
  <c r="Y23" i="11" l="1"/>
  <c r="E23" i="11"/>
  <c r="D23" i="11"/>
  <c r="C23" i="11"/>
  <c r="D14" i="15"/>
  <c r="F23" i="11" l="1"/>
  <c r="Y59" i="14"/>
  <c r="Y52" i="14"/>
  <c r="D61" i="14"/>
  <c r="F61" i="14" s="1"/>
  <c r="S36" i="12" l="1"/>
  <c r="D38" i="12"/>
  <c r="D47" i="12"/>
  <c r="D20" i="12"/>
  <c r="D15" i="12"/>
  <c r="D14" i="12"/>
  <c r="D23" i="5"/>
  <c r="D28" i="11"/>
  <c r="D55" i="1" l="1"/>
  <c r="D36" i="4"/>
  <c r="D29" i="8" l="1"/>
  <c r="D41" i="14" l="1"/>
  <c r="F41" i="14" s="1"/>
  <c r="D38" i="14" l="1"/>
  <c r="D64" i="14"/>
  <c r="D54" i="14"/>
  <c r="F54" i="14" s="1"/>
  <c r="D39" i="12" l="1"/>
  <c r="D46" i="12"/>
  <c r="D42" i="12"/>
  <c r="D48" i="12"/>
  <c r="E37" i="1"/>
  <c r="D37" i="1"/>
  <c r="Y21" i="11"/>
  <c r="E21" i="11"/>
  <c r="D21" i="11"/>
  <c r="C21" i="11"/>
  <c r="F21" i="11" l="1"/>
  <c r="F37" i="1"/>
  <c r="D40" i="12"/>
  <c r="D34" i="12" l="1"/>
  <c r="Y54" i="14" l="1"/>
  <c r="D31" i="14"/>
  <c r="F31" i="14" s="1"/>
  <c r="E33" i="1" l="1"/>
  <c r="D33" i="1"/>
  <c r="D20" i="4"/>
  <c r="C20" i="5"/>
  <c r="D20" i="5"/>
  <c r="E20" i="5"/>
  <c r="Y20" i="5"/>
  <c r="F20" i="5" l="1"/>
  <c r="F33" i="1"/>
  <c r="Y65" i="14"/>
  <c r="Y34" i="14"/>
  <c r="Y47" i="14"/>
  <c r="Y33" i="14"/>
  <c r="Y51" i="14"/>
  <c r="Y49" i="14"/>
  <c r="Y31" i="14"/>
  <c r="Y55" i="14"/>
  <c r="Y46" i="14"/>
  <c r="Y56" i="14"/>
  <c r="Y44" i="14"/>
  <c r="Y38" i="14"/>
  <c r="D33" i="14"/>
  <c r="F33" i="14" s="1"/>
  <c r="D49" i="14"/>
  <c r="F49" i="14" s="1"/>
  <c r="D51" i="14"/>
  <c r="F51" i="14" s="1"/>
  <c r="D59" i="14"/>
  <c r="F59" i="14" s="1"/>
  <c r="D47" i="14"/>
  <c r="F47" i="14" s="1"/>
  <c r="D46" i="14"/>
  <c r="F46" i="14" s="1"/>
  <c r="Y36" i="14" l="1"/>
  <c r="D52" i="14"/>
  <c r="F52" i="14" s="1"/>
  <c r="D37" i="14"/>
  <c r="F37" i="14" s="1"/>
  <c r="D59" i="1" l="1"/>
  <c r="D47" i="1"/>
  <c r="D60" i="1"/>
  <c r="D30" i="1"/>
  <c r="D40" i="1"/>
  <c r="E60" i="1"/>
  <c r="E47" i="1"/>
  <c r="E30" i="1"/>
  <c r="F30" i="1" s="1"/>
  <c r="E40" i="1"/>
  <c r="D49" i="1"/>
  <c r="D45" i="1"/>
  <c r="D28" i="4"/>
  <c r="D30" i="4"/>
  <c r="D27" i="4"/>
  <c r="F47" i="1" l="1"/>
  <c r="F60" i="1"/>
  <c r="F40" i="1"/>
  <c r="X29" i="15"/>
  <c r="W29" i="15"/>
  <c r="V29" i="15"/>
  <c r="V62" i="1" s="1"/>
  <c r="V66" i="14" s="1"/>
  <c r="U29" i="15"/>
  <c r="U62" i="1" s="1"/>
  <c r="U66" i="14" s="1"/>
  <c r="T29" i="15"/>
  <c r="S29" i="15"/>
  <c r="R29" i="15"/>
  <c r="R62" i="1" s="1"/>
  <c r="R66" i="14" s="1"/>
  <c r="Q29" i="15"/>
  <c r="Q62" i="1" s="1"/>
  <c r="Q66" i="14" s="1"/>
  <c r="P29" i="15"/>
  <c r="O29" i="15"/>
  <c r="N29" i="15"/>
  <c r="M29" i="15"/>
  <c r="L29" i="15"/>
  <c r="L62" i="1" s="1"/>
  <c r="L66" i="14" s="1"/>
  <c r="K29" i="15"/>
  <c r="K62" i="1" s="1"/>
  <c r="K66" i="14" s="1"/>
  <c r="J29" i="15"/>
  <c r="J62" i="1" s="1"/>
  <c r="J66" i="14" s="1"/>
  <c r="I29" i="15"/>
  <c r="I62" i="1" s="1"/>
  <c r="I66" i="14" s="1"/>
  <c r="H29" i="15"/>
  <c r="H62" i="1" s="1"/>
  <c r="H66" i="14" s="1"/>
  <c r="G29" i="15"/>
  <c r="D28" i="15"/>
  <c r="D27" i="15"/>
  <c r="D26" i="15"/>
  <c r="D25" i="15"/>
  <c r="D24" i="15"/>
  <c r="D20" i="15"/>
  <c r="D18" i="15"/>
  <c r="D19" i="15"/>
  <c r="D17" i="15"/>
  <c r="D12" i="15"/>
  <c r="D13" i="15"/>
  <c r="D11" i="15"/>
  <c r="C11" i="15"/>
  <c r="Y9" i="15"/>
  <c r="D29" i="15" l="1"/>
  <c r="G62" i="1"/>
  <c r="G66" i="14" s="1"/>
  <c r="D52" i="1"/>
  <c r="D32" i="4"/>
  <c r="Y22" i="14" l="1"/>
  <c r="D24" i="14" l="1"/>
  <c r="Y39" i="14"/>
  <c r="D39" i="14"/>
  <c r="Y57" i="14" l="1"/>
  <c r="D35" i="14"/>
  <c r="D43" i="14"/>
  <c r="Y32" i="14" l="1"/>
  <c r="Y45" i="14"/>
  <c r="Y43" i="14"/>
  <c r="Y27" i="14"/>
  <c r="Y42" i="14"/>
  <c r="Y48" i="14"/>
  <c r="Y41" i="14"/>
  <c r="Y28" i="14"/>
  <c r="Y29" i="14"/>
  <c r="D55" i="14"/>
  <c r="D32" i="14"/>
  <c r="D28" i="14"/>
  <c r="D44" i="14"/>
  <c r="D45" i="14"/>
  <c r="D22" i="14"/>
  <c r="E39" i="14"/>
  <c r="E43" i="14"/>
  <c r="F43" i="14" s="1"/>
  <c r="E35" i="14"/>
  <c r="F35" i="14" s="1"/>
  <c r="E22" i="14"/>
  <c r="E45" i="14"/>
  <c r="E44" i="14"/>
  <c r="F44" i="14" s="1"/>
  <c r="E28" i="14"/>
  <c r="E24" i="14"/>
  <c r="F24" i="14" s="1"/>
  <c r="D40" i="14"/>
  <c r="D29" i="14"/>
  <c r="F28" i="14" l="1"/>
  <c r="F39" i="14"/>
  <c r="F22" i="14"/>
  <c r="F45" i="14"/>
  <c r="D32" i="1" l="1"/>
  <c r="D46" i="1"/>
  <c r="D41" i="1"/>
  <c r="D39" i="1"/>
  <c r="D44" i="1"/>
  <c r="D23" i="1"/>
  <c r="D38" i="1"/>
  <c r="D31" i="1"/>
  <c r="D17" i="1"/>
  <c r="D42" i="1"/>
  <c r="D19" i="4"/>
  <c r="D24" i="4"/>
  <c r="D25" i="4"/>
  <c r="D26" i="4"/>
  <c r="Y63" i="14" l="1"/>
  <c r="Y20" i="14"/>
  <c r="Y30" i="14"/>
  <c r="Y60" i="14"/>
  <c r="Y58" i="14"/>
  <c r="Y18" i="14"/>
  <c r="Y12" i="14"/>
  <c r="Y40" i="14"/>
  <c r="Y26" i="14"/>
  <c r="Y17" i="14"/>
  <c r="Y16" i="14"/>
  <c r="Y15" i="14"/>
  <c r="Y14" i="14"/>
  <c r="Y21" i="14"/>
  <c r="Y13" i="14"/>
  <c r="Y37" i="14"/>
  <c r="Y24" i="14"/>
  <c r="Y11" i="14"/>
  <c r="Y19" i="14"/>
  <c r="Y25" i="14"/>
  <c r="Y23" i="14"/>
  <c r="Y35" i="14"/>
  <c r="E24" i="1" l="1"/>
  <c r="D24" i="1"/>
  <c r="F24" i="1" l="1"/>
  <c r="E42" i="14"/>
  <c r="D42" i="14"/>
  <c r="E19" i="14"/>
  <c r="D19" i="14"/>
  <c r="E25" i="14"/>
  <c r="D25" i="14"/>
  <c r="E56" i="14"/>
  <c r="D56" i="14"/>
  <c r="E38" i="14"/>
  <c r="E32" i="14"/>
  <c r="E12" i="14"/>
  <c r="D12" i="14"/>
  <c r="E57" i="14"/>
  <c r="D57" i="14"/>
  <c r="E36" i="14"/>
  <c r="D36" i="14"/>
  <c r="E26" i="14"/>
  <c r="D26" i="14"/>
  <c r="E11" i="14"/>
  <c r="D11" i="14"/>
  <c r="E14" i="14"/>
  <c r="D14" i="14"/>
  <c r="E30" i="14"/>
  <c r="D30" i="14"/>
  <c r="E16" i="14"/>
  <c r="D16" i="14"/>
  <c r="E48" i="14"/>
  <c r="D48" i="14"/>
  <c r="E17" i="14"/>
  <c r="D17" i="14"/>
  <c r="E20" i="14"/>
  <c r="D20" i="14"/>
  <c r="E15" i="14"/>
  <c r="D15" i="14"/>
  <c r="E23" i="14"/>
  <c r="D23" i="14"/>
  <c r="E64" i="14"/>
  <c r="E21" i="14"/>
  <c r="D21" i="14"/>
  <c r="E60" i="14"/>
  <c r="D60" i="14"/>
  <c r="E27" i="14"/>
  <c r="D27" i="14"/>
  <c r="E18" i="14"/>
  <c r="D18" i="14"/>
  <c r="E34" i="14"/>
  <c r="D34" i="14"/>
  <c r="E55" i="14"/>
  <c r="E29" i="14"/>
  <c r="E62" i="14"/>
  <c r="D62" i="14"/>
  <c r="E13" i="14"/>
  <c r="D13" i="14"/>
  <c r="E40" i="14"/>
  <c r="C16" i="4"/>
  <c r="Y13" i="4"/>
  <c r="F12" i="14" l="1"/>
  <c r="F18" i="14"/>
  <c r="F56" i="14"/>
  <c r="F57" i="14"/>
  <c r="F20" i="14"/>
  <c r="F62" i="14"/>
  <c r="F60" i="14"/>
  <c r="F13" i="14"/>
  <c r="F29" i="14"/>
  <c r="F40" i="14"/>
  <c r="F55" i="14"/>
  <c r="F21" i="14"/>
  <c r="F64" i="14"/>
  <c r="F23" i="14"/>
  <c r="F17" i="14"/>
  <c r="F25" i="14"/>
  <c r="F27" i="14"/>
  <c r="F48" i="14"/>
  <c r="F26" i="14"/>
  <c r="F32" i="14"/>
  <c r="F42" i="14"/>
  <c r="F19" i="14"/>
  <c r="F38" i="14"/>
  <c r="F36" i="14"/>
  <c r="F11" i="14"/>
  <c r="F14" i="14"/>
  <c r="F30" i="14"/>
  <c r="F16" i="14"/>
  <c r="F15" i="14"/>
  <c r="F34" i="14"/>
  <c r="D12" i="1"/>
  <c r="D27" i="1"/>
  <c r="D11" i="1"/>
  <c r="D13" i="1"/>
  <c r="D29" i="1"/>
  <c r="D14" i="1"/>
  <c r="D57" i="1"/>
  <c r="D50" i="1"/>
  <c r="D27" i="8"/>
  <c r="D20" i="8"/>
  <c r="S18" i="12" l="1"/>
  <c r="D18" i="12"/>
  <c r="E11" i="5" l="1"/>
  <c r="Y20" i="4"/>
  <c r="U29" i="8"/>
  <c r="V29" i="8"/>
  <c r="X67" i="14" l="1"/>
  <c r="X62" i="1"/>
  <c r="X66" i="14" s="1"/>
  <c r="W62" i="1"/>
  <c r="W66" i="14" s="1"/>
  <c r="S20" i="12"/>
  <c r="S22" i="12" l="1"/>
  <c r="S17" i="12"/>
  <c r="S11" i="12"/>
  <c r="S12" i="12"/>
  <c r="S16" i="12"/>
  <c r="S21" i="12"/>
  <c r="S19" i="12"/>
  <c r="S14" i="12"/>
  <c r="S13" i="12"/>
  <c r="S23" i="12"/>
  <c r="S24" i="12"/>
  <c r="S25" i="12"/>
  <c r="S15" i="12"/>
  <c r="S10" i="12"/>
  <c r="E42" i="1" l="1"/>
  <c r="S29" i="8"/>
  <c r="U67" i="14" s="1"/>
  <c r="T29" i="8"/>
  <c r="V67" i="14" s="1"/>
  <c r="D24" i="5"/>
  <c r="D30" i="11"/>
  <c r="D36" i="12" l="1"/>
  <c r="S34" i="12"/>
  <c r="Y15" i="11" l="1"/>
  <c r="E15" i="11"/>
  <c r="D15" i="11"/>
  <c r="C15" i="11"/>
  <c r="O29" i="8"/>
  <c r="Q67" i="14" s="1"/>
  <c r="P29" i="8"/>
  <c r="R67" i="14" s="1"/>
  <c r="Q29" i="8"/>
  <c r="R29" i="8"/>
  <c r="D26" i="8"/>
  <c r="D18" i="8"/>
  <c r="D19" i="8"/>
  <c r="D13" i="8"/>
  <c r="T67" i="14" l="1"/>
  <c r="T62" i="1"/>
  <c r="T66" i="14" s="1"/>
  <c r="S67" i="14"/>
  <c r="S62" i="1"/>
  <c r="S66" i="14" s="1"/>
  <c r="F15" i="11"/>
  <c r="E59" i="1"/>
  <c r="D33" i="4"/>
  <c r="F59" i="1" l="1"/>
  <c r="M31" i="5"/>
  <c r="E17" i="5" l="1"/>
  <c r="D17" i="5"/>
  <c r="C17" i="5"/>
  <c r="C13" i="5"/>
  <c r="D13" i="5"/>
  <c r="E13" i="5"/>
  <c r="F13" i="5" l="1"/>
  <c r="F17" i="5"/>
  <c r="S29" i="12"/>
  <c r="D29" i="12"/>
  <c r="S28" i="12" l="1"/>
  <c r="D25" i="8"/>
  <c r="D28" i="8"/>
  <c r="D21" i="8"/>
  <c r="D19" i="1"/>
  <c r="D28" i="5"/>
  <c r="D34" i="11"/>
  <c r="D11" i="11"/>
  <c r="R53" i="4" l="1"/>
  <c r="Q53" i="4"/>
  <c r="S53" i="4"/>
  <c r="T53" i="4"/>
  <c r="U53" i="4"/>
  <c r="V53" i="4"/>
  <c r="W53" i="4"/>
  <c r="X53" i="4"/>
  <c r="M29" i="8" l="1"/>
  <c r="L29" i="8"/>
  <c r="K29" i="8"/>
  <c r="J29" i="8"/>
  <c r="I29" i="8"/>
  <c r="H29" i="8"/>
  <c r="G29" i="8"/>
  <c r="F29" i="8"/>
  <c r="O62" i="1" l="1"/>
  <c r="O66" i="14" s="1"/>
  <c r="N62" i="1"/>
  <c r="N66" i="14" s="1"/>
  <c r="M62" i="1"/>
  <c r="M66" i="14" s="1"/>
  <c r="C12" i="8"/>
  <c r="C11" i="8"/>
  <c r="D36" i="1" l="1"/>
  <c r="D35" i="1"/>
  <c r="C15" i="4"/>
  <c r="D15" i="4"/>
  <c r="C11" i="5"/>
  <c r="D11" i="5"/>
  <c r="F11" i="5" s="1"/>
  <c r="D13" i="11" l="1"/>
  <c r="C13" i="11"/>
  <c r="D24" i="11"/>
  <c r="C24" i="11"/>
  <c r="C20" i="11" l="1"/>
  <c r="C22" i="11"/>
  <c r="C14" i="11"/>
  <c r="C12" i="11"/>
  <c r="C16" i="11"/>
  <c r="C19" i="11"/>
  <c r="C18" i="11"/>
  <c r="C17" i="11"/>
  <c r="C15" i="5"/>
  <c r="C19" i="5"/>
  <c r="C12" i="5"/>
  <c r="C18" i="5"/>
  <c r="C14" i="5"/>
  <c r="C16" i="5"/>
  <c r="C17" i="4"/>
  <c r="C12" i="4"/>
  <c r="C14" i="4"/>
  <c r="C11" i="4"/>
  <c r="C13" i="4"/>
  <c r="S31" i="12" l="1"/>
  <c r="S27" i="12"/>
  <c r="S30" i="12"/>
  <c r="S32" i="12"/>
  <c r="D41" i="12"/>
  <c r="D12" i="12"/>
  <c r="D34" i="1" l="1"/>
  <c r="D21" i="4"/>
  <c r="D25" i="5"/>
  <c r="D15" i="5"/>
  <c r="Y17" i="11"/>
  <c r="Y11" i="11"/>
  <c r="Y13" i="11"/>
  <c r="Y24" i="11"/>
  <c r="Y22" i="11"/>
  <c r="Y20" i="11"/>
  <c r="Y14" i="11"/>
  <c r="Y16" i="11"/>
  <c r="Y12" i="11"/>
  <c r="Y19" i="11"/>
  <c r="Y18" i="11"/>
  <c r="D12" i="8"/>
  <c r="D11" i="12" l="1"/>
  <c r="D28" i="12" l="1"/>
  <c r="D21" i="12"/>
  <c r="D17" i="12"/>
  <c r="D13" i="12"/>
  <c r="D16" i="12"/>
  <c r="D19" i="12"/>
  <c r="D27" i="12"/>
  <c r="D30" i="12"/>
  <c r="D10" i="12"/>
  <c r="D12" i="5" l="1"/>
  <c r="D33" i="11"/>
  <c r="D27" i="11"/>
  <c r="D14" i="11"/>
  <c r="Y18" i="4" l="1"/>
  <c r="Y25" i="4"/>
  <c r="Y29" i="4"/>
  <c r="Y19" i="4"/>
  <c r="Y17" i="4"/>
  <c r="Y22" i="4"/>
  <c r="G31" i="5" l="1"/>
  <c r="E20" i="1"/>
  <c r="D20" i="1"/>
  <c r="D18" i="5"/>
  <c r="F20" i="1" l="1"/>
  <c r="D20" i="11" l="1"/>
  <c r="G53" i="4" l="1"/>
  <c r="H31" i="5"/>
  <c r="I31" i="5"/>
  <c r="J31" i="5"/>
  <c r="K31" i="5"/>
  <c r="L31" i="5"/>
  <c r="Y15" i="5"/>
  <c r="N31" i="5"/>
  <c r="O31" i="5"/>
  <c r="P31" i="5"/>
  <c r="Q31" i="5"/>
  <c r="R31" i="5"/>
  <c r="D31" i="5" s="1"/>
  <c r="S31" i="5"/>
  <c r="T31" i="5"/>
  <c r="U31" i="5"/>
  <c r="V31" i="5"/>
  <c r="W31" i="5"/>
  <c r="X31" i="5"/>
  <c r="E15" i="1"/>
  <c r="H53" i="4"/>
  <c r="I53" i="4"/>
  <c r="J53" i="4"/>
  <c r="K53" i="4"/>
  <c r="L53" i="4"/>
  <c r="M53" i="4"/>
  <c r="N53" i="4"/>
  <c r="O53" i="4"/>
  <c r="P53" i="4"/>
  <c r="D53" i="4" l="1"/>
  <c r="Y13" i="5"/>
  <c r="Y17" i="5"/>
  <c r="Y11" i="5"/>
  <c r="F15" i="1"/>
  <c r="D22" i="4"/>
  <c r="E22" i="4"/>
  <c r="Y14" i="4"/>
  <c r="E14" i="4"/>
  <c r="D14" i="4"/>
  <c r="F22" i="4" l="1"/>
  <c r="F14" i="4"/>
  <c r="E45" i="1"/>
  <c r="E20" i="4"/>
  <c r="F20" i="4" l="1"/>
  <c r="F45" i="1"/>
  <c r="E11" i="11"/>
  <c r="E22" i="11"/>
  <c r="E12" i="11"/>
  <c r="E13" i="11"/>
  <c r="E24" i="11"/>
  <c r="E20" i="11"/>
  <c r="E16" i="11"/>
  <c r="E19" i="11"/>
  <c r="E14" i="11"/>
  <c r="E18" i="11"/>
  <c r="E17" i="11"/>
  <c r="E15" i="5"/>
  <c r="E12" i="5"/>
  <c r="E18" i="5"/>
  <c r="E19" i="5"/>
  <c r="E14" i="5"/>
  <c r="E16" i="5"/>
  <c r="E25" i="4"/>
  <c r="E29" i="4"/>
  <c r="E27" i="4"/>
  <c r="E15" i="4"/>
  <c r="E30" i="4"/>
  <c r="E38" i="4"/>
  <c r="E16" i="4"/>
  <c r="E37" i="4"/>
  <c r="E26" i="4"/>
  <c r="E17" i="4"/>
  <c r="E19" i="4"/>
  <c r="E35" i="4"/>
  <c r="E11" i="4"/>
  <c r="E23" i="4"/>
  <c r="E12" i="4"/>
  <c r="E31" i="4"/>
  <c r="E21" i="4"/>
  <c r="E32" i="4"/>
  <c r="E28" i="4"/>
  <c r="E24" i="4"/>
  <c r="E18" i="4"/>
  <c r="E34" i="4"/>
  <c r="E33" i="4"/>
  <c r="E39" i="4"/>
  <c r="E36" i="4"/>
  <c r="E13" i="4"/>
  <c r="E55" i="1"/>
  <c r="E52" i="1"/>
  <c r="E11" i="1"/>
  <c r="E28" i="1"/>
  <c r="E13" i="1"/>
  <c r="E27" i="1"/>
  <c r="E38" i="1"/>
  <c r="E46" i="1"/>
  <c r="E51" i="1"/>
  <c r="E25" i="1"/>
  <c r="E41" i="1"/>
  <c r="E31" i="1"/>
  <c r="E21" i="1"/>
  <c r="E56" i="1"/>
  <c r="E17" i="1"/>
  <c r="E39" i="1"/>
  <c r="E34" i="1"/>
  <c r="E32" i="1"/>
  <c r="E26" i="1"/>
  <c r="E19" i="1"/>
  <c r="E44" i="1"/>
  <c r="E14" i="1"/>
  <c r="E18" i="1"/>
  <c r="E22" i="1"/>
  <c r="E29" i="1"/>
  <c r="E53" i="1"/>
  <c r="E58" i="1"/>
  <c r="E12" i="1"/>
  <c r="E35" i="1"/>
  <c r="E36" i="1"/>
  <c r="E23" i="1"/>
  <c r="E49" i="1"/>
  <c r="E50" i="1"/>
  <c r="E57" i="1"/>
  <c r="E16" i="1"/>
  <c r="E35" i="11" l="1"/>
  <c r="Y12" i="5"/>
  <c r="Y18" i="5"/>
  <c r="Y40" i="4"/>
  <c r="Y27" i="4"/>
  <c r="Y15" i="4"/>
  <c r="Y30" i="4"/>
  <c r="Y39" i="4"/>
  <c r="Y16" i="4"/>
  <c r="Y26" i="4"/>
  <c r="Y37" i="4"/>
  <c r="Y35" i="4"/>
  <c r="Y11" i="4"/>
  <c r="Y23" i="4"/>
  <c r="Y12" i="4"/>
  <c r="Y31" i="4"/>
  <c r="Y21" i="4"/>
  <c r="Y32" i="4"/>
  <c r="Y28" i="4"/>
  <c r="Y24" i="4"/>
  <c r="Y34" i="4"/>
  <c r="Y33" i="4"/>
  <c r="Y38" i="4"/>
  <c r="Y36" i="4"/>
  <c r="J35" i="11"/>
  <c r="I35" i="11"/>
  <c r="Y19" i="5"/>
  <c r="J41" i="4"/>
  <c r="I41" i="4"/>
  <c r="J61" i="1" l="1"/>
  <c r="I61" i="1"/>
  <c r="Y14" i="5"/>
  <c r="Y16" i="5"/>
  <c r="F39" i="1"/>
  <c r="F17" i="1"/>
  <c r="D56" i="1"/>
  <c r="F56" i="1" s="1"/>
  <c r="D21" i="1"/>
  <c r="F21" i="1" s="1"/>
  <c r="F31" i="1"/>
  <c r="F41" i="1"/>
  <c r="D25" i="1"/>
  <c r="F25" i="1" s="1"/>
  <c r="D51" i="1"/>
  <c r="F51" i="1" s="1"/>
  <c r="F46" i="1"/>
  <c r="F38" i="1"/>
  <c r="F27" i="1"/>
  <c r="F13" i="1"/>
  <c r="D28" i="1"/>
  <c r="F28" i="1" s="1"/>
  <c r="F11" i="1"/>
  <c r="F52" i="1"/>
  <c r="F55" i="1"/>
  <c r="F34" i="1"/>
  <c r="F32" i="1"/>
  <c r="D26" i="1"/>
  <c r="F26" i="1" s="1"/>
  <c r="F19" i="1"/>
  <c r="F44" i="1"/>
  <c r="F14" i="1"/>
  <c r="D18" i="1"/>
  <c r="F18" i="1" s="1"/>
  <c r="D22" i="1"/>
  <c r="F22" i="1" s="1"/>
  <c r="F29" i="1"/>
  <c r="D53" i="1"/>
  <c r="F53" i="1" s="1"/>
  <c r="D58" i="1"/>
  <c r="F58" i="1" s="1"/>
  <c r="F12" i="1"/>
  <c r="F35" i="1"/>
  <c r="F36" i="1"/>
  <c r="F42" i="1"/>
  <c r="F23" i="1"/>
  <c r="F49" i="1"/>
  <c r="F50" i="1"/>
  <c r="F57" i="1"/>
  <c r="D16" i="1"/>
  <c r="F16" i="1" s="1"/>
  <c r="N29" i="8"/>
  <c r="E29" i="8"/>
  <c r="D24" i="8"/>
  <c r="D17" i="8"/>
  <c r="D11" i="8"/>
  <c r="H35" i="11"/>
  <c r="K35" i="11"/>
  <c r="L35" i="11"/>
  <c r="M35" i="11"/>
  <c r="N35" i="11"/>
  <c r="O35" i="11"/>
  <c r="P35" i="11"/>
  <c r="Q35" i="11"/>
  <c r="Q61" i="1" s="1"/>
  <c r="R35" i="11"/>
  <c r="R61" i="1" s="1"/>
  <c r="S35" i="11"/>
  <c r="T35" i="11"/>
  <c r="U35" i="11"/>
  <c r="V35" i="11"/>
  <c r="W35" i="11"/>
  <c r="X35" i="11"/>
  <c r="G35" i="11"/>
  <c r="D26" i="11"/>
  <c r="F11" i="11"/>
  <c r="F22" i="11"/>
  <c r="D12" i="11"/>
  <c r="F13" i="11"/>
  <c r="F24" i="11"/>
  <c r="F20" i="11"/>
  <c r="D16" i="11"/>
  <c r="F16" i="11" s="1"/>
  <c r="D19" i="11"/>
  <c r="F19" i="11" s="1"/>
  <c r="F14" i="11"/>
  <c r="D18" i="11"/>
  <c r="F18" i="11" s="1"/>
  <c r="D17" i="11"/>
  <c r="F17" i="11" s="1"/>
  <c r="F31" i="5"/>
  <c r="E31" i="5"/>
  <c r="F15" i="5"/>
  <c r="F12" i="5"/>
  <c r="F18" i="5"/>
  <c r="D19" i="5"/>
  <c r="F19" i="5" s="1"/>
  <c r="D14" i="5"/>
  <c r="F14" i="5" s="1"/>
  <c r="D16" i="5"/>
  <c r="F16" i="5" s="1"/>
  <c r="M41" i="4"/>
  <c r="N41" i="4"/>
  <c r="D36" i="11" l="1"/>
  <c r="F12" i="11"/>
  <c r="F35" i="11" s="1"/>
  <c r="D35" i="11"/>
  <c r="P62" i="1"/>
  <c r="U61" i="1"/>
  <c r="X61" i="1"/>
  <c r="T61" i="1"/>
  <c r="P61" i="1"/>
  <c r="L61" i="1"/>
  <c r="M61" i="1"/>
  <c r="S61" i="1"/>
  <c r="O61" i="1"/>
  <c r="W61" i="1"/>
  <c r="V61" i="1"/>
  <c r="N61" i="1"/>
  <c r="H61" i="1"/>
  <c r="G61" i="1"/>
  <c r="K61" i="1"/>
  <c r="D61" i="1"/>
  <c r="W9" i="8"/>
  <c r="D63" i="1" l="1"/>
  <c r="P66" i="14"/>
  <c r="D23" i="4"/>
  <c r="F23" i="4" s="1"/>
  <c r="G41" i="4" l="1"/>
  <c r="H41" i="4"/>
  <c r="K41" i="4"/>
  <c r="L41" i="4"/>
  <c r="O41" i="4"/>
  <c r="P41" i="4"/>
  <c r="Q41" i="4"/>
  <c r="R41" i="4"/>
  <c r="T41" i="4"/>
  <c r="U41" i="4"/>
  <c r="V41" i="4"/>
  <c r="W41" i="4"/>
  <c r="X41" i="4"/>
  <c r="S41" i="4"/>
  <c r="F26" i="4" l="1"/>
  <c r="D18" i="4"/>
  <c r="F18" i="4" s="1"/>
  <c r="D31" i="4"/>
  <c r="F31" i="4" s="1"/>
  <c r="F15" i="4"/>
  <c r="F33" i="4"/>
  <c r="F36" i="4"/>
  <c r="F25" i="4"/>
  <c r="F53" i="4"/>
  <c r="E53" i="4"/>
  <c r="D17" i="4"/>
  <c r="F17" i="4" s="1"/>
  <c r="D16" i="4"/>
  <c r="F16" i="4" s="1"/>
  <c r="F30" i="4"/>
  <c r="F27" i="4"/>
  <c r="D32" i="11"/>
  <c r="F35" i="4"/>
  <c r="F24" i="4"/>
  <c r="F34" i="4"/>
  <c r="F28" i="4"/>
  <c r="F29" i="4"/>
  <c r="D37" i="4"/>
  <c r="F21" i="4"/>
  <c r="D11" i="4"/>
  <c r="F11" i="4" s="1"/>
  <c r="D13" i="4"/>
  <c r="F13" i="4" s="1"/>
  <c r="F32" i="4"/>
  <c r="D38" i="4"/>
  <c r="F38" i="4" s="1"/>
  <c r="D39" i="4"/>
  <c r="F39" i="4" s="1"/>
  <c r="D12" i="4"/>
  <c r="F12" i="4" s="1"/>
  <c r="D26" i="5"/>
  <c r="D27" i="5"/>
  <c r="D45" i="4"/>
  <c r="D44" i="4"/>
  <c r="D43" i="4"/>
  <c r="D42" i="4"/>
  <c r="D46" i="4"/>
  <c r="D47" i="4"/>
  <c r="D49" i="4"/>
  <c r="D51" i="4"/>
  <c r="D50" i="4"/>
  <c r="D52" i="4"/>
  <c r="F37" i="4" l="1"/>
  <c r="D54" i="4"/>
  <c r="F19" i="4"/>
  <c r="D51" i="12"/>
  <c r="Y9" i="4"/>
  <c r="Y9" i="5"/>
  <c r="Y9" i="11"/>
  <c r="Y9" i="1" l="1"/>
  <c r="P67" i="14"/>
  <c r="I67" i="14"/>
  <c r="J67" i="14"/>
  <c r="K67" i="14"/>
  <c r="D65" i="14"/>
  <c r="N67" i="14"/>
  <c r="M67" i="14"/>
  <c r="L67" i="14"/>
  <c r="O67" i="14"/>
  <c r="Y64" i="14"/>
  <c r="D66" i="14" l="1"/>
  <c r="F65" i="14"/>
</calcChain>
</file>

<file path=xl/comments1.xml><?xml version="1.0" encoding="utf-8"?>
<comments xmlns="http://schemas.openxmlformats.org/spreadsheetml/2006/main">
  <authors>
    <author>Ken Cloud</author>
    <author>Ken</author>
    <author xml:space="preserve"> </author>
  </authors>
  <commentList>
    <comment ref="M17" authorId="0">
      <text>
        <r>
          <rPr>
            <b/>
            <sz val="9"/>
            <color indexed="81"/>
            <rFont val="Tahoma"/>
            <family val="2"/>
          </rPr>
          <t>Moved to Class L from Class C</t>
        </r>
      </text>
    </comment>
    <comment ref="N17" authorId="0">
      <text>
        <r>
          <rPr>
            <b/>
            <sz val="9"/>
            <color indexed="81"/>
            <rFont val="Tahoma"/>
            <family val="2"/>
          </rPr>
          <t>Moved to Class L from Class C</t>
        </r>
      </text>
    </comment>
    <comment ref="W23" authorId="1">
      <text>
        <r>
          <rPr>
            <b/>
            <sz val="9"/>
            <color indexed="81"/>
            <rFont val="Tahoma"/>
            <family val="2"/>
          </rPr>
          <t>Moved to Class B from Class C</t>
        </r>
      </text>
    </comment>
    <comment ref="X23" authorId="1">
      <text>
        <r>
          <rPr>
            <b/>
            <sz val="9"/>
            <color indexed="81"/>
            <rFont val="Tahoma"/>
            <family val="2"/>
          </rPr>
          <t>Moved to Class B from Class C</t>
        </r>
      </text>
    </comment>
    <comment ref="P28" authorId="2">
      <text>
        <r>
          <rPr>
            <b/>
            <sz val="9"/>
            <color indexed="81"/>
            <rFont val="Tahoma"/>
            <family val="2"/>
          </rPr>
          <t>Tyres not branded</t>
        </r>
      </text>
    </comment>
    <comment ref="O34" authorId="2">
      <text>
        <r>
          <rPr>
            <b/>
            <sz val="9"/>
            <color indexed="81"/>
            <rFont val="Tahoma"/>
            <family val="2"/>
          </rPr>
          <t>Tyres not branded</t>
        </r>
      </text>
    </comment>
    <comment ref="P34" authorId="2">
      <text>
        <r>
          <rPr>
            <b/>
            <sz val="9"/>
            <color indexed="81"/>
            <rFont val="Tahoma"/>
            <family val="2"/>
          </rPr>
          <t>Tyres not branded</t>
        </r>
      </text>
    </comment>
    <comment ref="V41" authorId="2">
      <text>
        <r>
          <rPr>
            <b/>
            <sz val="9"/>
            <color indexed="81"/>
            <rFont val="Tahoma"/>
            <family val="2"/>
          </rPr>
          <t>Did not weigh</t>
        </r>
      </text>
    </comment>
  </commentList>
</comments>
</file>

<file path=xl/comments2.xml><?xml version="1.0" encoding="utf-8"?>
<comments xmlns="http://schemas.openxmlformats.org/spreadsheetml/2006/main">
  <authors>
    <author>Ken Cloud</author>
  </authors>
  <commentList>
    <comment ref="M16" authorId="0">
      <text>
        <r>
          <rPr>
            <b/>
            <sz val="9"/>
            <color indexed="81"/>
            <rFont val="Tahoma"/>
            <family val="2"/>
          </rPr>
          <t>Moved to Class L from Class C</t>
        </r>
      </text>
    </comment>
    <comment ref="N16" authorId="0">
      <text>
        <r>
          <rPr>
            <b/>
            <sz val="9"/>
            <color indexed="81"/>
            <rFont val="Tahoma"/>
            <family val="2"/>
          </rPr>
          <t>Moved to Class L from Class C</t>
        </r>
      </text>
    </comment>
  </commentList>
</comments>
</file>

<file path=xl/comments3.xml><?xml version="1.0" encoding="utf-8"?>
<comments xmlns="http://schemas.openxmlformats.org/spreadsheetml/2006/main">
  <authors>
    <author>Ken Cloud</author>
    <author xml:space="preserve"> </author>
  </authors>
  <commentList>
    <comment ref="M14" authorId="0">
      <text>
        <r>
          <rPr>
            <b/>
            <sz val="9"/>
            <color indexed="81"/>
            <rFont val="Tahoma"/>
            <family val="2"/>
          </rPr>
          <t>Moved to Class L from Class C</t>
        </r>
      </text>
    </comment>
    <comment ref="P19" authorId="1">
      <text>
        <r>
          <rPr>
            <b/>
            <sz val="9"/>
            <color indexed="81"/>
            <rFont val="Tahoma"/>
            <family val="2"/>
          </rPr>
          <t>Tyres not branded</t>
        </r>
      </text>
    </comment>
    <comment ref="V24" authorId="1">
      <text>
        <r>
          <rPr>
            <b/>
            <sz val="9"/>
            <color indexed="81"/>
            <rFont val="Tahoma"/>
            <family val="2"/>
          </rPr>
          <t>Did not weigh</t>
        </r>
      </text>
    </comment>
  </commentList>
</comments>
</file>

<file path=xl/comments4.xml><?xml version="1.0" encoding="utf-8"?>
<comments xmlns="http://schemas.openxmlformats.org/spreadsheetml/2006/main">
  <authors>
    <author>Ken Cloud</author>
    <author>Ken</author>
    <author xml:space="preserve"> </author>
  </authors>
  <commentList>
    <comment ref="N10" authorId="0">
      <text>
        <r>
          <rPr>
            <b/>
            <sz val="9"/>
            <color indexed="81"/>
            <rFont val="Tahoma"/>
            <family val="2"/>
          </rPr>
          <t>Did not cross the finish line</t>
        </r>
      </text>
    </comment>
    <comment ref="N11" authorId="0">
      <text>
        <r>
          <rPr>
            <b/>
            <sz val="9"/>
            <color indexed="81"/>
            <rFont val="Tahoma"/>
            <family val="2"/>
          </rPr>
          <t>Did not cross the finish line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Did not cross the finish line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Did not cross the finish line</t>
        </r>
      </text>
    </comment>
    <comment ref="L13" authorId="0">
      <text>
        <r>
          <rPr>
            <b/>
            <sz val="9"/>
            <color indexed="81"/>
            <rFont val="Tahoma"/>
            <family val="2"/>
          </rPr>
          <t>Did not cross the finish line</t>
        </r>
      </text>
    </comment>
    <comment ref="V28" authorId="1">
      <text>
        <r>
          <rPr>
            <b/>
            <sz val="9"/>
            <color indexed="81"/>
            <rFont val="Tahoma"/>
            <family val="2"/>
          </rPr>
          <t>Did not cross the finish line unassisted</t>
        </r>
      </text>
    </comment>
    <comment ref="V29" authorId="1">
      <text>
        <r>
          <rPr>
            <b/>
            <sz val="9"/>
            <color indexed="81"/>
            <rFont val="Tahoma"/>
            <family val="2"/>
          </rPr>
          <t>Did not cross the finish line unassisted</t>
        </r>
      </text>
    </comment>
    <comment ref="J40" authorId="2">
      <text>
        <r>
          <rPr>
            <b/>
            <sz val="9"/>
            <color indexed="81"/>
            <rFont val="Tahoma"/>
            <family val="2"/>
          </rPr>
          <t>Completed 3 laps in qualifying</t>
        </r>
      </text>
    </comment>
  </commentList>
</comments>
</file>

<file path=xl/connections.xml><?xml version="1.0" encoding="utf-8"?>
<connections xmlns="http://schemas.openxmlformats.org/spreadsheetml/2006/main">
  <connection id="1" name="Kyal 12-7-14 Enduro" type="6" refreshedVersion="4" background="1" saveData="1">
    <textPr codePage="437" sourceFile="C:\Users\Ken\Documents\Data\Excel files\TLR\TLR Challenge\results\Kyal 12-7-14 Enduro.txt" thousands=" 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<sst xmlns="http://schemas.openxmlformats.org/spreadsheetml/2006/main" count="853" uniqueCount="210">
  <si>
    <t>Competitor</t>
  </si>
  <si>
    <t>H1</t>
  </si>
  <si>
    <t>H2</t>
  </si>
  <si>
    <t>No.</t>
  </si>
  <si>
    <t>FORBES James</t>
  </si>
  <si>
    <t>Did not complete 66% of race</t>
  </si>
  <si>
    <t>not classified as a finisher</t>
  </si>
  <si>
    <t>Did Not Start</t>
  </si>
  <si>
    <t>TOT</t>
  </si>
  <si>
    <t>PTS</t>
  </si>
  <si>
    <t>Class C cut-off break out</t>
  </si>
  <si>
    <t>GABLE Jeff</t>
  </si>
  <si>
    <t>Class C</t>
  </si>
  <si>
    <t>Class B</t>
  </si>
  <si>
    <t>Rookies</t>
  </si>
  <si>
    <t>Disqualified due to Technical infringement</t>
  </si>
  <si>
    <t>Class X</t>
  </si>
  <si>
    <t>Wins</t>
  </si>
  <si>
    <t>ALBERTS Fred</t>
  </si>
  <si>
    <t>CLARK Glen</t>
  </si>
  <si>
    <t>POWELL Johan</t>
  </si>
  <si>
    <t>MACLEOD Neil</t>
  </si>
  <si>
    <t>Fastest Laps</t>
  </si>
  <si>
    <t>Pole Positions</t>
  </si>
  <si>
    <t>Du TOIT Juan</t>
  </si>
  <si>
    <t>HEWITT Sean</t>
  </si>
  <si>
    <t>GEARING Rob</t>
  </si>
  <si>
    <t>KNIGHTS Ben</t>
  </si>
  <si>
    <t>D.o.D awards</t>
  </si>
  <si>
    <t>Class L</t>
  </si>
  <si>
    <t>NEL Johan</t>
  </si>
  <si>
    <t>DAFEL Andre</t>
  </si>
  <si>
    <t>Cl.</t>
  </si>
  <si>
    <t>B</t>
  </si>
  <si>
    <t>L</t>
  </si>
  <si>
    <t>C</t>
  </si>
  <si>
    <t xml:space="preserve">Disqualified </t>
  </si>
  <si>
    <t>Pos</t>
  </si>
  <si>
    <t>Pts</t>
  </si>
  <si>
    <t>LETNIK Andreas</t>
  </si>
  <si>
    <t>SCHAAP Carel</t>
  </si>
  <si>
    <t>Three cars</t>
  </si>
  <si>
    <t>Two cars</t>
  </si>
  <si>
    <t>One car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</si>
  <si>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</si>
  <si>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</si>
  <si>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</si>
  <si>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</si>
  <si>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</si>
  <si>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</si>
  <si>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</si>
  <si>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</si>
  <si>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</si>
  <si>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</si>
  <si>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20 Pts</t>
  </si>
  <si>
    <t>18 Pts</t>
  </si>
  <si>
    <t>16 Pts</t>
  </si>
  <si>
    <t>14 Pts</t>
  </si>
  <si>
    <t>12 Pts</t>
  </si>
  <si>
    <t>10 Pts</t>
  </si>
  <si>
    <t>8 Pts</t>
  </si>
  <si>
    <t>6 Pts</t>
  </si>
  <si>
    <t>4 Pts</t>
  </si>
  <si>
    <t>2 Pts</t>
  </si>
  <si>
    <t>Points Structure</t>
  </si>
  <si>
    <t>KRUGER Jeff</t>
  </si>
  <si>
    <t xml:space="preserve">For Races outside Gauteng </t>
  </si>
  <si>
    <t>Pitstop Penalty</t>
  </si>
  <si>
    <t>-10 Laps</t>
  </si>
  <si>
    <t>Notes</t>
  </si>
  <si>
    <t>For race durations longer than 90 minutes, double points are awarded.</t>
  </si>
  <si>
    <t>To be classified as a finisher a car must cross the finish line on the circuit</t>
  </si>
  <si>
    <t>(not in the pits) without outside assistance after completion of the race duration.</t>
  </si>
  <si>
    <t>in its class to be classified.</t>
  </si>
  <si>
    <t>Did not cross finish line unassisted on the track</t>
  </si>
  <si>
    <t>Therefore, not classified as a finisher</t>
  </si>
  <si>
    <t>Did not start</t>
  </si>
  <si>
    <t>Avg. No. of Competitors</t>
  </si>
  <si>
    <t>Total entrants</t>
  </si>
  <si>
    <t>Dezzi</t>
  </si>
  <si>
    <t>3</t>
  </si>
  <si>
    <t>Net</t>
  </si>
  <si>
    <t>Discard</t>
  </si>
  <si>
    <t>points</t>
  </si>
  <si>
    <t>JERMY Dave</t>
  </si>
  <si>
    <t>ADDICOTT Philip</t>
  </si>
  <si>
    <t>JONES Connor</t>
  </si>
  <si>
    <t>SWANEPOEL Dewalt</t>
  </si>
  <si>
    <t>Class Change</t>
  </si>
  <si>
    <t>laps</t>
  </si>
  <si>
    <t>SPIES Allan</t>
  </si>
  <si>
    <t>No</t>
  </si>
  <si>
    <t>Cl</t>
  </si>
  <si>
    <t>Name</t>
  </si>
  <si>
    <t>Class</t>
  </si>
  <si>
    <t>Positions</t>
  </si>
  <si>
    <t>Disqualified due to Tech infringement</t>
  </si>
  <si>
    <t>Races</t>
  </si>
  <si>
    <t>ROBINSON Barry-John</t>
  </si>
  <si>
    <t>VERMEULEN Philip</t>
  </si>
  <si>
    <t>MARAIS Johan</t>
  </si>
  <si>
    <t>SMIT Gerdus</t>
  </si>
  <si>
    <t>DEAN Ashley</t>
  </si>
  <si>
    <t>R-Star</t>
  </si>
  <si>
    <t>LOCHMAN Willy</t>
  </si>
  <si>
    <t>2016 LOTUS CHALLENGE ENDURO CHAMPIONSHIP</t>
  </si>
  <si>
    <t>2016 NORTHERN REGIONS LOTUS CHALLENGE CHAMPIONSHIP - OVERALL</t>
  </si>
  <si>
    <t xml:space="preserve">Zwart </t>
  </si>
  <si>
    <t>Phak</t>
  </si>
  <si>
    <t>Zwart</t>
  </si>
  <si>
    <t>Safety Car Intervention</t>
  </si>
  <si>
    <t>SWANEPOEL Dewald</t>
  </si>
  <si>
    <t>Du PLESSIS Andre</t>
  </si>
  <si>
    <t>Class T</t>
  </si>
  <si>
    <t>ALLEN Sean</t>
  </si>
  <si>
    <t>MAXWELL Wesley</t>
  </si>
  <si>
    <t>van JAARSVELDT Garry</t>
  </si>
  <si>
    <t>FINDLAY Grant</t>
  </si>
  <si>
    <t>GARDEN James</t>
  </si>
  <si>
    <t>de LATER Neil</t>
  </si>
  <si>
    <t>GUSE Anton</t>
  </si>
  <si>
    <t>STRYDOM Ettienne</t>
  </si>
  <si>
    <t>CLOUD Ken</t>
  </si>
  <si>
    <t>DHIRAJ Maharaj</t>
  </si>
  <si>
    <t>du PLESSIS Andre</t>
  </si>
  <si>
    <t>MAHARAJ Dhiraj</t>
  </si>
  <si>
    <t>l</t>
  </si>
  <si>
    <t>T</t>
  </si>
  <si>
    <t>MULLER Anton</t>
  </si>
  <si>
    <t>Dave Jermy</t>
  </si>
  <si>
    <t>Tot. time</t>
  </si>
  <si>
    <t>James Forbes</t>
  </si>
  <si>
    <t>Sean Hewitt</t>
  </si>
  <si>
    <t>DNF</t>
  </si>
  <si>
    <t>Jeff Gable</t>
  </si>
  <si>
    <t>Johan Nel</t>
  </si>
  <si>
    <t>2016 LOTUS CHALLENGE CLUB CHAMPIONSHIP - INDEX OF PERFORMANCE</t>
  </si>
  <si>
    <t>No. of Entrants per race (incl. X &amp; T)</t>
  </si>
  <si>
    <t>Avg. No. of Entrants (incl. X &amp; T)</t>
  </si>
  <si>
    <t>Barry-John Robinson</t>
  </si>
  <si>
    <t>Connor Jones</t>
  </si>
  <si>
    <t>2016 NORTHERN REGIONS LOTUS CHALLENGE CHAMPIONSHIP - RON SLYPER TROPHY (Class B)</t>
  </si>
  <si>
    <t>2016 NORTHERN REGIONS LOTUS CHALLENGE CHAMPIONSHIP - DAVE HASTIE TROPHY (Class C)</t>
  </si>
  <si>
    <t>2016 NORTHERN REGIONS LOTUS CHALLENGE CHAMPIONSHIP - LOCOST TROPHY (Class L)</t>
  </si>
  <si>
    <t>De LATER Neil</t>
  </si>
  <si>
    <t>during the race weekend</t>
  </si>
  <si>
    <t xml:space="preserve">Add 10 Pts after 1 lap completed at any enduro session </t>
  </si>
  <si>
    <t>ROWBOTHAM Derek</t>
  </si>
  <si>
    <t>GREYLING Brian</t>
  </si>
  <si>
    <t>2016 LOTUS CHALLENGE CLUB CHAMPIONSHIP FOR CLASS X</t>
  </si>
  <si>
    <t>2016 LOTUS CHALLENGE CLUB CHAMPIONSHIP FOR CLASS T</t>
  </si>
  <si>
    <t>WOOLEY Chris</t>
  </si>
  <si>
    <t>BLOMQUIST Rowan</t>
  </si>
  <si>
    <t>SCHAFER Rod</t>
  </si>
  <si>
    <t>FUTCHER Mark</t>
  </si>
  <si>
    <t>MORDAUNT Rob</t>
  </si>
  <si>
    <t>SAMUEL Greg</t>
  </si>
  <si>
    <t>OLIVER Byron</t>
  </si>
  <si>
    <t>Allan Spies</t>
  </si>
  <si>
    <t>Byron Oliver</t>
  </si>
  <si>
    <t>Rob Mordaunt</t>
  </si>
  <si>
    <t>Chris Wooley</t>
  </si>
  <si>
    <t>Rowan Blomquist</t>
  </si>
  <si>
    <t>Rod Schafer</t>
  </si>
  <si>
    <t>X</t>
  </si>
  <si>
    <t>Jacques Loumeau</t>
  </si>
  <si>
    <t>A competitor must complete 70% of the total laps completed of the leading car</t>
  </si>
  <si>
    <t>70%   =</t>
  </si>
  <si>
    <t>C/L</t>
  </si>
  <si>
    <t>LOUMEAU Jacques</t>
  </si>
  <si>
    <t>FALKINER Thomas</t>
  </si>
  <si>
    <t>Carel Schaap</t>
  </si>
  <si>
    <t>Raymond Loumeau</t>
  </si>
  <si>
    <t>Garry van Jaarsveldt</t>
  </si>
  <si>
    <t>Ashley Dean</t>
  </si>
  <si>
    <t>Estelle vermooten</t>
  </si>
  <si>
    <t>DNS</t>
  </si>
  <si>
    <t>David Jermy</t>
  </si>
  <si>
    <t>Willy Lochman</t>
  </si>
  <si>
    <t>VIVIERS Johan</t>
  </si>
  <si>
    <t>Johan Powell</t>
  </si>
  <si>
    <t>Wesley Maxwell</t>
  </si>
  <si>
    <t>Andre du Plessis</t>
  </si>
  <si>
    <t>MULLER Lauren</t>
  </si>
  <si>
    <t>John Oliver</t>
  </si>
  <si>
    <t>Thomas Falkiner</t>
  </si>
  <si>
    <t>Craig Cummings</t>
  </si>
  <si>
    <t>Lauren Muller</t>
  </si>
  <si>
    <t>REBELLO Glen</t>
  </si>
  <si>
    <t>COHEN Nolan</t>
  </si>
  <si>
    <t>B/L</t>
  </si>
  <si>
    <t>Philip Addicott</t>
  </si>
  <si>
    <t>Rob Gearing</t>
  </si>
  <si>
    <t>Gerdus Smit</t>
  </si>
  <si>
    <t>COETZEE David</t>
  </si>
  <si>
    <t>OLIVER John</t>
  </si>
  <si>
    <t>C/B</t>
  </si>
  <si>
    <t>David Coetzee</t>
  </si>
  <si>
    <t>Johan Viiers</t>
  </si>
  <si>
    <t>Laps</t>
  </si>
  <si>
    <t>Did not complete 66% of leaders laps OR</t>
  </si>
  <si>
    <t>Johan Viviers</t>
  </si>
  <si>
    <t>Mark Futcher</t>
  </si>
  <si>
    <t>Estelle Vermooten</t>
  </si>
  <si>
    <t>KRUGER Jeffrey</t>
  </si>
  <si>
    <t>Jeffrey Kruger</t>
  </si>
  <si>
    <t>8 points on Locost sheet</t>
  </si>
  <si>
    <t>6 points on Locost sheet</t>
  </si>
  <si>
    <t>Should be 8 - Three entries</t>
  </si>
  <si>
    <t>Should be 8 points - Three entries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</si>
</sst>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:ss.000"/>
    <numFmt numFmtId="165" formatCode="hh:mm:ss.000"/>
    <numFmt numFmtId="166" formatCode="0.0"/>
    <numFmt numFmtId="167" formatCode="m:ss.000"/>
  </numFmts>
  <fonts count="41" x14ac:knownFonts="1">
    <font>
      <sz val="10"/>
      <name val="Arial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Tahoma"/>
      <family val="2"/>
    </font>
    <font>
      <sz val="10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u val="double"/>
      <sz val="10"/>
      <name val="Tahoma"/>
      <family val="2"/>
    </font>
    <font>
      <b/>
      <sz val="10"/>
      <color indexed="10"/>
      <name val="Tahoma"/>
      <family val="2"/>
    </font>
    <font>
      <b/>
      <sz val="8"/>
      <color indexed="13"/>
      <name val="Tahoma"/>
      <family val="2"/>
    </font>
    <font>
      <b/>
      <sz val="8"/>
      <name val="Tahoma"/>
      <family val="2"/>
    </font>
    <font>
      <sz val="10"/>
      <color indexed="14"/>
      <name val="Tahoma"/>
      <family val="2"/>
    </font>
    <font>
      <b/>
      <sz val="10"/>
      <color indexed="14"/>
      <name val="Tahoma"/>
      <family val="2"/>
    </font>
    <font>
      <b/>
      <sz val="8"/>
      <color indexed="14"/>
      <name val="Tahoma"/>
      <family val="2"/>
    </font>
    <font>
      <b/>
      <sz val="10"/>
      <name val="Arial"/>
      <family val="2"/>
    </font>
    <font>
      <b/>
      <sz val="10"/>
      <color indexed="9"/>
      <name val="Tahoma"/>
      <family val="2"/>
    </font>
    <font>
      <b/>
      <sz val="10"/>
      <color indexed="8"/>
      <name val="Tahoma"/>
      <family val="2"/>
    </font>
    <font>
      <sz val="8"/>
      <name val="Arial"/>
      <family val="2"/>
    </font>
    <font>
      <sz val="10"/>
      <color indexed="10"/>
      <name val="Tahoma"/>
      <family val="2"/>
    </font>
    <font>
      <sz val="8"/>
      <color indexed="10"/>
      <name val="Tahoma"/>
      <family val="2"/>
    </font>
    <font>
      <sz val="11"/>
      <name val="Calibri"/>
      <family val="2"/>
    </font>
    <font>
      <b/>
      <u/>
      <sz val="16"/>
      <name val="Tahoma"/>
      <family val="2"/>
    </font>
    <font>
      <b/>
      <sz val="12"/>
      <name val="Tahoma"/>
      <family val="2"/>
    </font>
    <font>
      <sz val="10"/>
      <color theme="0"/>
      <name val="Tahoma"/>
      <family val="2"/>
    </font>
    <font>
      <b/>
      <u/>
      <sz val="14"/>
      <color rgb="FFFF0000"/>
      <name val="Tahoma"/>
      <family val="2"/>
    </font>
    <font>
      <b/>
      <sz val="8"/>
      <color rgb="FFFF0000"/>
      <name val="Tahoma"/>
      <family val="2"/>
    </font>
    <font>
      <b/>
      <sz val="14"/>
      <color rgb="FFFF0000"/>
      <name val="Tahoma"/>
      <family val="2"/>
    </font>
    <font>
      <sz val="10"/>
      <color rgb="FFFF0000"/>
      <name val="Tahoma"/>
      <family val="2"/>
    </font>
    <font>
      <b/>
      <sz val="10"/>
      <color theme="0"/>
      <name val="Tahoma"/>
      <family val="2"/>
    </font>
    <font>
      <b/>
      <sz val="10"/>
      <color rgb="FFFF0000"/>
      <name val="Tahoma"/>
      <family val="2"/>
    </font>
    <font>
      <b/>
      <sz val="14"/>
      <name val="Tahoma"/>
      <family val="2"/>
    </font>
    <font>
      <b/>
      <sz val="8"/>
      <color theme="0"/>
      <name val="Tahoma"/>
      <family val="2"/>
    </font>
    <font>
      <b/>
      <sz val="10"/>
      <color indexed="13"/>
      <name val="Tahoma"/>
      <family val="2"/>
    </font>
    <font>
      <b/>
      <sz val="10"/>
      <color rgb="FFFFFF00"/>
      <name val="Tahoma"/>
      <family val="2"/>
    </font>
    <font>
      <b/>
      <sz val="8"/>
      <color rgb="FFFFFF00"/>
      <name val="Tahoma"/>
      <family val="2"/>
    </font>
    <font>
      <sz val="10"/>
      <color indexed="13"/>
      <name val="Tahoma"/>
      <family val="2"/>
    </font>
    <font>
      <sz val="10"/>
      <color rgb="FFFFFF00"/>
      <name val="Tahoma"/>
      <family val="2"/>
    </font>
    <font>
      <b/>
      <sz val="9"/>
      <color indexed="81"/>
      <name val="Tahoma"/>
      <family val="2"/>
    </font>
    <font>
      <sz val="8"/>
      <color rgb="FFFF0000"/>
      <name val="Tahoma"/>
      <family val="2"/>
    </font>
    <font>
      <b/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50"/>
        <bgColor indexed="64"/>
      </patternFill>
    </fill>
  </fills>
  <borders count="1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double">
        <color auto="1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medium">
        <color rgb="FFFF0000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 style="medium">
        <color rgb="FFFF0000"/>
      </right>
      <top style="medium">
        <color rgb="FFFF0000"/>
      </top>
      <bottom style="medium">
        <color indexed="64"/>
      </bottom>
      <diagonal/>
    </border>
    <border>
      <left style="medium">
        <color rgb="FFFF0000"/>
      </left>
      <right/>
      <top style="medium">
        <color indexed="64"/>
      </top>
      <bottom/>
      <diagonal/>
    </border>
    <border>
      <left/>
      <right style="medium">
        <color rgb="FFFF0000"/>
      </right>
      <top style="medium">
        <color indexed="64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ck">
        <color indexed="64"/>
      </left>
      <right style="medium">
        <color rgb="FFFF0000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rgb="FFFF0000"/>
      </right>
      <top style="thin">
        <color indexed="64"/>
      </top>
      <bottom/>
      <diagonal/>
    </border>
    <border>
      <left style="medium">
        <color indexed="64"/>
      </left>
      <right style="medium">
        <color rgb="FFFF0000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rgb="FFFF0000"/>
      </right>
      <top/>
      <bottom style="thin">
        <color indexed="64"/>
      </bottom>
      <diagonal/>
    </border>
    <border>
      <left style="medium">
        <color rgb="FFFF0000"/>
      </left>
      <right style="thick">
        <color rgb="FFFF0000"/>
      </right>
      <top/>
      <bottom/>
      <diagonal/>
    </border>
    <border>
      <left style="medium">
        <color indexed="64"/>
      </left>
      <right style="medium">
        <color rgb="FFFF0000"/>
      </right>
      <top/>
      <bottom style="medium">
        <color indexed="64"/>
      </bottom>
      <diagonal/>
    </border>
    <border>
      <left/>
      <right/>
      <top style="thick">
        <color rgb="FFFF0000"/>
      </top>
      <bottom/>
      <diagonal/>
    </border>
    <border>
      <left style="medium">
        <color rgb="FFFF0000"/>
      </left>
      <right/>
      <top style="double">
        <color auto="1"/>
      </top>
      <bottom style="thin">
        <color indexed="64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ck">
        <color theme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theme="1"/>
      </left>
      <right style="thin">
        <color indexed="64"/>
      </right>
      <top/>
      <bottom style="thin">
        <color indexed="64"/>
      </bottom>
      <diagonal/>
    </border>
    <border>
      <left style="thick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rgb="FFFF0000"/>
      </right>
      <top/>
      <bottom/>
      <diagonal/>
    </border>
    <border>
      <left style="medium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ck">
        <color auto="1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" fontId="1" fillId="0" borderId="1" applyFont="0">
      <alignment horizontal="center"/>
    </xf>
    <xf numFmtId="1" fontId="3" fillId="0" borderId="2" applyBorder="0">
      <alignment horizontal="center"/>
    </xf>
    <xf numFmtId="1" fontId="1" fillId="0" borderId="2" applyBorder="0">
      <alignment horizontal="center"/>
    </xf>
    <xf numFmtId="0" fontId="2" fillId="0" borderId="0"/>
  </cellStyleXfs>
  <cellXfs count="721">
    <xf numFmtId="0" fontId="0" fillId="0" borderId="0" xfId="0"/>
    <xf numFmtId="0" fontId="5" fillId="0" borderId="0" xfId="0" applyFont="1"/>
    <xf numFmtId="0" fontId="6" fillId="0" borderId="0" xfId="0" applyFont="1"/>
    <xf numFmtId="1" fontId="5" fillId="0" borderId="0" xfId="0" applyNumberFormat="1" applyFont="1" applyAlignment="1">
      <alignment horizontal="center"/>
    </xf>
    <xf numFmtId="0" fontId="7" fillId="0" borderId="0" xfId="0" applyFont="1" applyAlignment="1"/>
    <xf numFmtId="16" fontId="7" fillId="0" borderId="0" xfId="0" applyNumberFormat="1" applyFont="1" applyAlignment="1"/>
    <xf numFmtId="0" fontId="7" fillId="0" borderId="0" xfId="0" applyFont="1"/>
    <xf numFmtId="0" fontId="5" fillId="2" borderId="3" xfId="4" applyFont="1" applyFill="1" applyBorder="1" applyAlignment="1"/>
    <xf numFmtId="0" fontId="5" fillId="2" borderId="4" xfId="4" applyFont="1" applyFill="1" applyBorder="1" applyAlignment="1"/>
    <xf numFmtId="0" fontId="5" fillId="0" borderId="0" xfId="0" applyFont="1" applyBorder="1"/>
    <xf numFmtId="0" fontId="5" fillId="2" borderId="5" xfId="4" applyFont="1" applyFill="1" applyBorder="1" applyAlignment="1"/>
    <xf numFmtId="49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5" fillId="0" borderId="6" xfId="1" applyFont="1" applyFill="1" applyBorder="1" applyAlignment="1">
      <alignment horizontal="center"/>
    </xf>
    <xf numFmtId="1" fontId="5" fillId="0" borderId="7" xfId="1" applyFont="1" applyFill="1" applyBorder="1" applyAlignment="1">
      <alignment horizontal="center"/>
    </xf>
    <xf numFmtId="1" fontId="7" fillId="2" borderId="8" xfId="4" applyNumberFormat="1" applyFont="1" applyFill="1" applyBorder="1" applyAlignment="1">
      <alignment horizontal="center"/>
    </xf>
    <xf numFmtId="1" fontId="7" fillId="2" borderId="9" xfId="4" applyNumberFormat="1" applyFont="1" applyFill="1" applyBorder="1" applyAlignment="1">
      <alignment horizontal="center"/>
    </xf>
    <xf numFmtId="1" fontId="7" fillId="2" borderId="10" xfId="4" applyNumberFormat="1" applyFont="1" applyFill="1" applyBorder="1" applyAlignment="1">
      <alignment horizontal="center"/>
    </xf>
    <xf numFmtId="16" fontId="7" fillId="0" borderId="11" xfId="0" applyNumberFormat="1" applyFont="1" applyBorder="1" applyAlignment="1">
      <alignment wrapText="1"/>
    </xf>
    <xf numFmtId="16" fontId="7" fillId="0" borderId="12" xfId="0" applyNumberFormat="1" applyFont="1" applyBorder="1" applyAlignment="1">
      <alignment wrapText="1"/>
    </xf>
    <xf numFmtId="16" fontId="7" fillId="0" borderId="13" xfId="0" applyNumberFormat="1" applyFont="1" applyBorder="1" applyAlignment="1">
      <alignment wrapText="1"/>
    </xf>
    <xf numFmtId="0" fontId="5" fillId="2" borderId="8" xfId="4" applyFont="1" applyFill="1" applyBorder="1" applyAlignment="1"/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 applyAlignment="1"/>
    <xf numFmtId="1" fontId="7" fillId="2" borderId="14" xfId="4" applyNumberFormat="1" applyFont="1" applyFill="1" applyBorder="1" applyAlignment="1">
      <alignment horizontal="center"/>
    </xf>
    <xf numFmtId="1" fontId="6" fillId="0" borderId="0" xfId="0" applyNumberFormat="1" applyFont="1"/>
    <xf numFmtId="1" fontId="5" fillId="0" borderId="0" xfId="0" applyNumberFormat="1" applyFont="1" applyBorder="1" applyAlignment="1"/>
    <xf numFmtId="1" fontId="5" fillId="0" borderId="12" xfId="0" applyNumberFormat="1" applyFont="1" applyBorder="1" applyAlignment="1"/>
    <xf numFmtId="0" fontId="10" fillId="0" borderId="0" xfId="0" applyFont="1" applyFill="1" applyBorder="1" applyAlignment="1">
      <alignment horizontal="center"/>
    </xf>
    <xf numFmtId="0" fontId="4" fillId="0" borderId="0" xfId="0" applyFont="1" applyAlignment="1"/>
    <xf numFmtId="1" fontId="5" fillId="0" borderId="0" xfId="1" applyFont="1" applyFill="1" applyBorder="1" applyAlignment="1">
      <alignment horizontal="center"/>
    </xf>
    <xf numFmtId="1" fontId="12" fillId="0" borderId="0" xfId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" fontId="5" fillId="0" borderId="0" xfId="1" quotePrefix="1" applyFont="1" applyFill="1" applyBorder="1" applyAlignment="1">
      <alignment horizontal="center"/>
    </xf>
    <xf numFmtId="1" fontId="12" fillId="0" borderId="0" xfId="1" quotePrefix="1" applyFont="1" applyFill="1" applyBorder="1" applyAlignment="1">
      <alignment horizontal="center"/>
    </xf>
    <xf numFmtId="1" fontId="16" fillId="0" borderId="0" xfId="1" applyFont="1" applyFill="1" applyBorder="1" applyAlignment="1">
      <alignment horizontal="center"/>
    </xf>
    <xf numFmtId="1" fontId="9" fillId="0" borderId="0" xfId="1" applyFont="1" applyFill="1" applyBorder="1" applyAlignment="1">
      <alignment horizontal="center"/>
    </xf>
    <xf numFmtId="1" fontId="13" fillId="0" borderId="0" xfId="1" quotePrefix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" fontId="5" fillId="0" borderId="15" xfId="1" applyFont="1" applyFill="1" applyBorder="1" applyAlignment="1">
      <alignment horizontal="center"/>
    </xf>
    <xf numFmtId="1" fontId="5" fillId="0" borderId="16" xfId="1" applyFont="1" applyFill="1" applyBorder="1" applyAlignment="1">
      <alignment horizontal="center"/>
    </xf>
    <xf numFmtId="49" fontId="9" fillId="0" borderId="0" xfId="0" applyNumberFormat="1" applyFont="1" applyBorder="1" applyAlignment="1"/>
    <xf numFmtId="1" fontId="5" fillId="0" borderId="8" xfId="1" applyFont="1" applyFill="1" applyBorder="1" applyAlignment="1">
      <alignment horizontal="center"/>
    </xf>
    <xf numFmtId="16" fontId="7" fillId="0" borderId="0" xfId="0" applyNumberFormat="1" applyFont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" fontId="5" fillId="0" borderId="9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" fontId="7" fillId="0" borderId="6" xfId="1" applyFont="1" applyFill="1" applyBorder="1" applyAlignment="1">
      <alignment horizontal="center"/>
    </xf>
    <xf numFmtId="1" fontId="7" fillId="0" borderId="15" xfId="1" applyFont="1" applyFill="1" applyBorder="1" applyAlignment="1">
      <alignment horizontal="center"/>
    </xf>
    <xf numFmtId="1" fontId="7" fillId="0" borderId="3" xfId="2" applyFont="1" applyBorder="1" applyAlignment="1">
      <alignment horizontal="center"/>
    </xf>
    <xf numFmtId="1" fontId="7" fillId="0" borderId="16" xfId="1" applyFont="1" applyFill="1" applyBorder="1" applyAlignment="1">
      <alignment horizontal="center"/>
    </xf>
    <xf numFmtId="16" fontId="7" fillId="0" borderId="11" xfId="0" applyNumberFormat="1" applyFont="1" applyBorder="1" applyAlignment="1">
      <alignment horizontal="center" wrapText="1"/>
    </xf>
    <xf numFmtId="49" fontId="7" fillId="0" borderId="20" xfId="0" applyNumberFormat="1" applyFont="1" applyBorder="1" applyAlignment="1">
      <alignment horizontal="center"/>
    </xf>
    <xf numFmtId="49" fontId="7" fillId="0" borderId="21" xfId="0" applyNumberFormat="1" applyFont="1" applyBorder="1" applyAlignment="1">
      <alignment horizontal="center"/>
    </xf>
    <xf numFmtId="49" fontId="7" fillId="0" borderId="22" xfId="0" applyNumberFormat="1" applyFont="1" applyBorder="1" applyAlignment="1">
      <alignment horizontal="center"/>
    </xf>
    <xf numFmtId="1" fontId="7" fillId="0" borderId="15" xfId="1" quotePrefix="1" applyFont="1" applyFill="1" applyBorder="1" applyAlignment="1">
      <alignment horizontal="center"/>
    </xf>
    <xf numFmtId="1" fontId="7" fillId="0" borderId="16" xfId="1" quotePrefix="1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1" fontId="17" fillId="0" borderId="6" xfId="0" applyNumberFormat="1" applyFont="1" applyFill="1" applyBorder="1" applyAlignment="1">
      <alignment horizontal="center"/>
    </xf>
    <xf numFmtId="1" fontId="17" fillId="0" borderId="7" xfId="0" applyNumberFormat="1" applyFont="1" applyFill="1" applyBorder="1" applyAlignment="1">
      <alignment horizontal="center"/>
    </xf>
    <xf numFmtId="1" fontId="5" fillId="0" borderId="24" xfId="1" applyFont="1" applyFill="1" applyBorder="1" applyAlignment="1">
      <alignment horizontal="center"/>
    </xf>
    <xf numFmtId="0" fontId="17" fillId="0" borderId="25" xfId="0" applyFont="1" applyFill="1" applyBorder="1" applyAlignment="1">
      <alignment horizontal="center"/>
    </xf>
    <xf numFmtId="1" fontId="5" fillId="0" borderId="10" xfId="1" applyFont="1" applyFill="1" applyBorder="1" applyAlignment="1">
      <alignment horizontal="center"/>
    </xf>
    <xf numFmtId="0" fontId="5" fillId="0" borderId="26" xfId="0" applyFont="1" applyBorder="1"/>
    <xf numFmtId="0" fontId="5" fillId="0" borderId="27" xfId="0" applyFont="1" applyBorder="1"/>
    <xf numFmtId="1" fontId="7" fillId="0" borderId="0" xfId="0" applyNumberFormat="1" applyFont="1" applyBorder="1" applyAlignment="1">
      <alignment horizontal="center"/>
    </xf>
    <xf numFmtId="1" fontId="7" fillId="0" borderId="30" xfId="0" applyNumberFormat="1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1" fontId="7" fillId="0" borderId="20" xfId="0" applyNumberFormat="1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" fontId="5" fillId="0" borderId="28" xfId="1" applyFont="1" applyFill="1" applyBorder="1" applyAlignment="1">
      <alignment horizontal="center"/>
    </xf>
    <xf numFmtId="1" fontId="7" fillId="2" borderId="33" xfId="4" applyNumberFormat="1" applyFont="1" applyFill="1" applyBorder="1" applyAlignment="1">
      <alignment horizontal="center"/>
    </xf>
    <xf numFmtId="1" fontId="7" fillId="0" borderId="6" xfId="1" quotePrefix="1" applyFont="1" applyFill="1" applyBorder="1" applyAlignment="1">
      <alignment horizontal="center"/>
    </xf>
    <xf numFmtId="1" fontId="7" fillId="0" borderId="7" xfId="1" quotePrefix="1" applyFont="1" applyFill="1" applyBorder="1" applyAlignment="1">
      <alignment horizontal="center"/>
    </xf>
    <xf numFmtId="1" fontId="17" fillId="0" borderId="15" xfId="0" applyNumberFormat="1" applyFont="1" applyFill="1" applyBorder="1" applyAlignment="1">
      <alignment horizontal="center"/>
    </xf>
    <xf numFmtId="1" fontId="17" fillId="0" borderId="16" xfId="0" applyNumberFormat="1" applyFont="1" applyFill="1" applyBorder="1" applyAlignment="1">
      <alignment horizontal="center"/>
    </xf>
    <xf numFmtId="0" fontId="5" fillId="0" borderId="37" xfId="0" applyFont="1" applyBorder="1"/>
    <xf numFmtId="1" fontId="7" fillId="0" borderId="12" xfId="0" applyNumberFormat="1" applyFont="1" applyBorder="1" applyAlignment="1"/>
    <xf numFmtId="1" fontId="7" fillId="2" borderId="38" xfId="4" applyNumberFormat="1" applyFont="1" applyFill="1" applyBorder="1" applyAlignment="1">
      <alignment horizontal="center"/>
    </xf>
    <xf numFmtId="1" fontId="7" fillId="0" borderId="0" xfId="0" applyNumberFormat="1" applyFont="1" applyAlignment="1">
      <alignment horizontal="center"/>
    </xf>
    <xf numFmtId="0" fontId="5" fillId="0" borderId="8" xfId="4" applyFont="1" applyFill="1" applyBorder="1" applyAlignment="1"/>
    <xf numFmtId="0" fontId="7" fillId="2" borderId="4" xfId="4" applyFont="1" applyFill="1" applyBorder="1" applyAlignment="1"/>
    <xf numFmtId="0" fontId="5" fillId="0" borderId="4" xfId="4" applyFont="1" applyFill="1" applyBorder="1" applyAlignment="1"/>
    <xf numFmtId="1" fontId="5" fillId="0" borderId="9" xfId="2" applyFont="1" applyBorder="1" applyAlignment="1">
      <alignment horizontal="center"/>
    </xf>
    <xf numFmtId="1" fontId="5" fillId="0" borderId="3" xfId="2" applyFont="1" applyBorder="1" applyAlignment="1">
      <alignment horizontal="center"/>
    </xf>
    <xf numFmtId="1" fontId="5" fillId="0" borderId="8" xfId="2" applyFont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0" fontId="5" fillId="2" borderId="38" xfId="4" applyFont="1" applyFill="1" applyBorder="1" applyAlignment="1"/>
    <xf numFmtId="1" fontId="17" fillId="0" borderId="24" xfId="0" applyNumberFormat="1" applyFont="1" applyFill="1" applyBorder="1" applyAlignment="1">
      <alignment horizontal="center"/>
    </xf>
    <xf numFmtId="1" fontId="17" fillId="0" borderId="25" xfId="0" applyNumberFormat="1" applyFont="1" applyFill="1" applyBorder="1" applyAlignment="1">
      <alignment horizontal="center"/>
    </xf>
    <xf numFmtId="1" fontId="7" fillId="2" borderId="25" xfId="4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1" fontId="19" fillId="0" borderId="0" xfId="0" applyNumberFormat="1" applyFont="1" applyAlignment="1">
      <alignment horizontal="center"/>
    </xf>
    <xf numFmtId="0" fontId="20" fillId="0" borderId="0" xfId="0" applyFont="1"/>
    <xf numFmtId="1" fontId="11" fillId="0" borderId="0" xfId="0" applyNumberFormat="1" applyFont="1" applyFill="1" applyBorder="1" applyAlignment="1"/>
    <xf numFmtId="1" fontId="5" fillId="0" borderId="25" xfId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1" fontId="7" fillId="0" borderId="24" xfId="1" quotePrefix="1" applyFont="1" applyFill="1" applyBorder="1" applyAlignment="1">
      <alignment horizontal="center"/>
    </xf>
    <xf numFmtId="1" fontId="7" fillId="2" borderId="4" xfId="4" applyNumberFormat="1" applyFont="1" applyFill="1" applyBorder="1" applyAlignment="1">
      <alignment horizontal="center"/>
    </xf>
    <xf numFmtId="1" fontId="7" fillId="2" borderId="3" xfId="4" applyNumberFormat="1" applyFont="1" applyFill="1" applyBorder="1" applyAlignment="1">
      <alignment horizontal="center"/>
    </xf>
    <xf numFmtId="1" fontId="7" fillId="0" borderId="31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5" fillId="0" borderId="0" xfId="0" applyFont="1" applyAlignment="1"/>
    <xf numFmtId="1" fontId="5" fillId="0" borderId="28" xfId="2" applyFont="1" applyBorder="1" applyAlignment="1">
      <alignment horizontal="center"/>
    </xf>
    <xf numFmtId="1" fontId="5" fillId="0" borderId="47" xfId="1" applyFont="1" applyFill="1" applyBorder="1" applyAlignment="1">
      <alignment horizontal="center"/>
    </xf>
    <xf numFmtId="1" fontId="5" fillId="0" borderId="50" xfId="3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51" xfId="0" applyFont="1" applyBorder="1"/>
    <xf numFmtId="1" fontId="5" fillId="0" borderId="14" xfId="1" applyFont="1" applyFill="1" applyBorder="1" applyAlignment="1">
      <alignment horizontal="center"/>
    </xf>
    <xf numFmtId="1" fontId="5" fillId="0" borderId="0" xfId="0" applyNumberFormat="1" applyFont="1"/>
    <xf numFmtId="1" fontId="5" fillId="0" borderId="55" xfId="3" applyFont="1" applyBorder="1" applyAlignment="1">
      <alignment horizontal="center"/>
    </xf>
    <xf numFmtId="1" fontId="5" fillId="0" borderId="25" xfId="3" applyFont="1" applyBorder="1" applyAlignment="1">
      <alignment horizontal="center"/>
    </xf>
    <xf numFmtId="0" fontId="21" fillId="0" borderId="0" xfId="0" applyFont="1" applyAlignment="1">
      <alignment vertical="center"/>
    </xf>
    <xf numFmtId="1" fontId="24" fillId="0" borderId="0" xfId="0" applyNumberFormat="1" applyFont="1" applyAlignment="1">
      <alignment horizontal="center"/>
    </xf>
    <xf numFmtId="1" fontId="24" fillId="0" borderId="19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1" fillId="0" borderId="0" xfId="0" quotePrefix="1" applyFont="1"/>
    <xf numFmtId="0" fontId="25" fillId="0" borderId="0" xfId="0" applyFont="1"/>
    <xf numFmtId="1" fontId="7" fillId="0" borderId="12" xfId="0" applyNumberFormat="1" applyFont="1" applyBorder="1" applyAlignment="1">
      <alignment horizontal="center"/>
    </xf>
    <xf numFmtId="1" fontId="7" fillId="0" borderId="59" xfId="0" applyNumberFormat="1" applyFont="1" applyBorder="1" applyAlignment="1">
      <alignment horizontal="center"/>
    </xf>
    <xf numFmtId="16" fontId="7" fillId="0" borderId="33" xfId="0" applyNumberFormat="1" applyFont="1" applyBorder="1" applyAlignment="1">
      <alignment horizontal="center" wrapText="1"/>
    </xf>
    <xf numFmtId="1" fontId="5" fillId="0" borderId="27" xfId="0" applyNumberFormat="1" applyFont="1" applyBorder="1"/>
    <xf numFmtId="0" fontId="5" fillId="0" borderId="0" xfId="0" applyFont="1" applyBorder="1" applyAlignment="1"/>
    <xf numFmtId="1" fontId="7" fillId="2" borderId="61" xfId="4" applyNumberFormat="1" applyFont="1" applyFill="1" applyBorder="1" applyAlignment="1">
      <alignment horizontal="center"/>
    </xf>
    <xf numFmtId="0" fontId="5" fillId="0" borderId="23" xfId="0" applyFont="1" applyBorder="1"/>
    <xf numFmtId="1" fontId="5" fillId="0" borderId="4" xfId="4" applyNumberFormat="1" applyFont="1" applyFill="1" applyBorder="1" applyAlignment="1">
      <alignment horizontal="left"/>
    </xf>
    <xf numFmtId="1" fontId="7" fillId="0" borderId="8" xfId="4" applyNumberFormat="1" applyFont="1" applyFill="1" applyBorder="1" applyAlignment="1">
      <alignment horizontal="center"/>
    </xf>
    <xf numFmtId="0" fontId="11" fillId="9" borderId="34" xfId="0" applyFont="1" applyFill="1" applyBorder="1" applyAlignment="1"/>
    <xf numFmtId="0" fontId="11" fillId="9" borderId="18" xfId="0" applyFont="1" applyFill="1" applyBorder="1" applyAlignment="1"/>
    <xf numFmtId="0" fontId="4" fillId="9" borderId="62" xfId="0" applyFont="1" applyFill="1" applyBorder="1" applyAlignment="1"/>
    <xf numFmtId="1" fontId="6" fillId="9" borderId="0" xfId="0" applyNumberFormat="1" applyFont="1" applyFill="1"/>
    <xf numFmtId="49" fontId="6" fillId="9" borderId="0" xfId="0" applyNumberFormat="1" applyFont="1" applyFill="1" applyAlignment="1">
      <alignment horizontal="center"/>
    </xf>
    <xf numFmtId="1" fontId="6" fillId="9" borderId="0" xfId="0" applyNumberFormat="1" applyFont="1" applyFill="1" applyBorder="1" applyAlignment="1">
      <alignment horizontal="center"/>
    </xf>
    <xf numFmtId="0" fontId="4" fillId="9" borderId="63" xfId="0" applyFont="1" applyFill="1" applyBorder="1" applyAlignment="1"/>
    <xf numFmtId="0" fontId="11" fillId="9" borderId="32" xfId="0" applyFont="1" applyFill="1" applyBorder="1" applyAlignment="1"/>
    <xf numFmtId="0" fontId="11" fillId="9" borderId="52" xfId="0" applyFont="1" applyFill="1" applyBorder="1" applyAlignment="1"/>
    <xf numFmtId="1" fontId="6" fillId="9" borderId="51" xfId="0" applyNumberFormat="1" applyFont="1" applyFill="1" applyBorder="1" applyAlignment="1">
      <alignment horizontal="center"/>
    </xf>
    <xf numFmtId="1" fontId="11" fillId="9" borderId="64" xfId="0" applyNumberFormat="1" applyFont="1" applyFill="1" applyBorder="1"/>
    <xf numFmtId="0" fontId="7" fillId="0" borderId="0" xfId="0" applyFont="1" applyBorder="1" applyAlignment="1"/>
    <xf numFmtId="0" fontId="5" fillId="0" borderId="3" xfId="4" applyFont="1" applyFill="1" applyBorder="1" applyAlignment="1"/>
    <xf numFmtId="1" fontId="7" fillId="2" borderId="17" xfId="4" applyNumberFormat="1" applyFont="1" applyFill="1" applyBorder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/>
    </xf>
    <xf numFmtId="1" fontId="5" fillId="0" borderId="6" xfId="1" quotePrefix="1" applyFont="1" applyFill="1" applyBorder="1" applyAlignment="1">
      <alignment horizontal="center"/>
    </xf>
    <xf numFmtId="1" fontId="7" fillId="0" borderId="4" xfId="4" applyNumberFormat="1" applyFont="1" applyFill="1" applyBorder="1" applyAlignment="1">
      <alignment horizontal="center"/>
    </xf>
    <xf numFmtId="1" fontId="7" fillId="0" borderId="9" xfId="4" applyNumberFormat="1" applyFont="1" applyFill="1" applyBorder="1" applyAlignment="1">
      <alignment horizontal="center"/>
    </xf>
    <xf numFmtId="0" fontId="5" fillId="2" borderId="39" xfId="4" applyFont="1" applyFill="1" applyBorder="1" applyAlignment="1"/>
    <xf numFmtId="1" fontId="5" fillId="0" borderId="30" xfId="0" applyNumberFormat="1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2" borderId="10" xfId="4" applyFont="1" applyFill="1" applyBorder="1" applyAlignment="1"/>
    <xf numFmtId="1" fontId="17" fillId="0" borderId="1" xfId="0" applyNumberFormat="1" applyFont="1" applyFill="1" applyBorder="1" applyAlignment="1">
      <alignment horizontal="center"/>
    </xf>
    <xf numFmtId="1" fontId="7" fillId="0" borderId="67" xfId="1" applyFont="1" applyFill="1" applyBorder="1" applyAlignment="1">
      <alignment horizontal="center"/>
    </xf>
    <xf numFmtId="1" fontId="7" fillId="0" borderId="67" xfId="1" quotePrefix="1" applyFont="1" applyFill="1" applyBorder="1" applyAlignment="1">
      <alignment horizontal="center"/>
    </xf>
    <xf numFmtId="1" fontId="7" fillId="0" borderId="1" xfId="1" quotePrefix="1" applyFont="1" applyFill="1" applyBorder="1" applyAlignment="1">
      <alignment horizontal="center"/>
    </xf>
    <xf numFmtId="0" fontId="17" fillId="0" borderId="67" xfId="0" applyFont="1" applyFill="1" applyBorder="1" applyAlignment="1">
      <alignment horizontal="center"/>
    </xf>
    <xf numFmtId="0" fontId="17" fillId="0" borderId="41" xfId="0" applyFont="1" applyFill="1" applyBorder="1" applyAlignment="1">
      <alignment horizontal="center"/>
    </xf>
    <xf numFmtId="1" fontId="5" fillId="0" borderId="68" xfId="1" applyFont="1" applyFill="1" applyBorder="1" applyAlignment="1">
      <alignment horizontal="center"/>
    </xf>
    <xf numFmtId="1" fontId="5" fillId="0" borderId="69" xfId="1" applyFont="1" applyFill="1" applyBorder="1" applyAlignment="1">
      <alignment horizontal="center"/>
    </xf>
    <xf numFmtId="0" fontId="17" fillId="0" borderId="15" xfId="0" applyFont="1" applyFill="1" applyBorder="1" applyAlignment="1">
      <alignment horizontal="center"/>
    </xf>
    <xf numFmtId="0" fontId="17" fillId="0" borderId="24" xfId="0" applyFont="1" applyFill="1" applyBorder="1" applyAlignment="1">
      <alignment horizontal="center"/>
    </xf>
    <xf numFmtId="1" fontId="5" fillId="0" borderId="66" xfId="1" applyFont="1" applyFill="1" applyBorder="1" applyAlignment="1">
      <alignment horizontal="center"/>
    </xf>
    <xf numFmtId="1" fontId="5" fillId="0" borderId="67" xfId="1" applyFont="1" applyFill="1" applyBorder="1" applyAlignment="1">
      <alignment horizontal="center"/>
    </xf>
    <xf numFmtId="1" fontId="5" fillId="0" borderId="70" xfId="1" applyFont="1" applyFill="1" applyBorder="1" applyAlignment="1">
      <alignment horizontal="center"/>
    </xf>
    <xf numFmtId="1" fontId="7" fillId="0" borderId="41" xfId="1" quotePrefix="1" applyFont="1" applyFill="1" applyBorder="1" applyAlignment="1">
      <alignment horizontal="center"/>
    </xf>
    <xf numFmtId="0" fontId="5" fillId="0" borderId="19" xfId="0" applyFont="1" applyBorder="1"/>
    <xf numFmtId="1" fontId="17" fillId="0" borderId="48" xfId="0" applyNumberFormat="1" applyFont="1" applyFill="1" applyBorder="1" applyAlignment="1">
      <alignment horizontal="center"/>
    </xf>
    <xf numFmtId="1" fontId="17" fillId="0" borderId="71" xfId="0" applyNumberFormat="1" applyFont="1" applyFill="1" applyBorder="1" applyAlignment="1">
      <alignment horizontal="center"/>
    </xf>
    <xf numFmtId="1" fontId="29" fillId="0" borderId="0" xfId="0" applyNumberFormat="1" applyFont="1" applyAlignment="1">
      <alignment horizontal="center"/>
    </xf>
    <xf numFmtId="1" fontId="7" fillId="0" borderId="43" xfId="1" quotePrefix="1" applyFont="1" applyFill="1" applyBorder="1" applyAlignment="1">
      <alignment horizontal="center"/>
    </xf>
    <xf numFmtId="1" fontId="7" fillId="0" borderId="42" xfId="1" quotePrefix="1" applyFont="1" applyFill="1" applyBorder="1" applyAlignment="1">
      <alignment horizontal="center"/>
    </xf>
    <xf numFmtId="1" fontId="7" fillId="0" borderId="70" xfId="1" quotePrefix="1" applyFont="1" applyFill="1" applyBorder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17" fillId="0" borderId="49" xfId="0" applyNumberFormat="1" applyFont="1" applyFill="1" applyBorder="1" applyAlignment="1">
      <alignment horizontal="center"/>
    </xf>
    <xf numFmtId="1" fontId="17" fillId="0" borderId="41" xfId="0" applyNumberFormat="1" applyFont="1" applyFill="1" applyBorder="1" applyAlignment="1">
      <alignment horizontal="center"/>
    </xf>
    <xf numFmtId="16" fontId="7" fillId="0" borderId="0" xfId="0" applyNumberFormat="1" applyFont="1" applyBorder="1" applyAlignment="1">
      <alignment wrapText="1"/>
    </xf>
    <xf numFmtId="1" fontId="5" fillId="0" borderId="10" xfId="2" applyFont="1" applyBorder="1" applyAlignment="1">
      <alignment horizontal="center"/>
    </xf>
    <xf numFmtId="1" fontId="5" fillId="0" borderId="4" xfId="2" applyFont="1" applyBorder="1" applyAlignment="1">
      <alignment horizontal="center"/>
    </xf>
    <xf numFmtId="0" fontId="30" fillId="11" borderId="72" xfId="0" applyFont="1" applyFill="1" applyBorder="1" applyAlignment="1">
      <alignment vertical="center"/>
    </xf>
    <xf numFmtId="49" fontId="30" fillId="11" borderId="73" xfId="0" applyNumberFormat="1" applyFont="1" applyFill="1" applyBorder="1" applyAlignment="1">
      <alignment horizontal="center"/>
    </xf>
    <xf numFmtId="1" fontId="7" fillId="0" borderId="36" xfId="1" applyFont="1" applyFill="1" applyBorder="1" applyAlignment="1">
      <alignment horizontal="center"/>
    </xf>
    <xf numFmtId="1" fontId="7" fillId="0" borderId="40" xfId="1" applyFont="1" applyFill="1" applyBorder="1" applyAlignment="1">
      <alignment horizontal="center"/>
    </xf>
    <xf numFmtId="0" fontId="30" fillId="0" borderId="0" xfId="0" applyFont="1" applyFill="1" applyBorder="1" applyAlignment="1">
      <alignment horizontal="left" vertical="center"/>
    </xf>
    <xf numFmtId="0" fontId="7" fillId="0" borderId="59" xfId="0" applyFont="1" applyBorder="1" applyAlignment="1">
      <alignment horizontal="center"/>
    </xf>
    <xf numFmtId="49" fontId="7" fillId="0" borderId="44" xfId="0" applyNumberFormat="1" applyFont="1" applyBorder="1" applyAlignment="1">
      <alignment horizontal="center"/>
    </xf>
    <xf numFmtId="49" fontId="7" fillId="0" borderId="45" xfId="0" applyNumberFormat="1" applyFont="1" applyBorder="1" applyAlignment="1">
      <alignment horizontal="center"/>
    </xf>
    <xf numFmtId="49" fontId="7" fillId="0" borderId="58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" fontId="7" fillId="0" borderId="40" xfId="0" applyNumberFormat="1" applyFont="1" applyBorder="1" applyAlignment="1">
      <alignment horizontal="center"/>
    </xf>
    <xf numFmtId="1" fontId="7" fillId="2" borderId="28" xfId="4" applyNumberFormat="1" applyFont="1" applyFill="1" applyBorder="1" applyAlignment="1">
      <alignment horizontal="center"/>
    </xf>
    <xf numFmtId="0" fontId="5" fillId="2" borderId="29" xfId="4" applyFont="1" applyFill="1" applyBorder="1" applyAlignment="1"/>
    <xf numFmtId="1" fontId="5" fillId="0" borderId="17" xfId="1" applyFont="1" applyFill="1" applyBorder="1" applyAlignment="1">
      <alignment horizontal="center"/>
    </xf>
    <xf numFmtId="1" fontId="7" fillId="11" borderId="74" xfId="1" applyFont="1" applyFill="1" applyBorder="1" applyAlignment="1">
      <alignment horizontal="center"/>
    </xf>
    <xf numFmtId="1" fontId="5" fillId="0" borderId="15" xfId="0" applyNumberFormat="1" applyFont="1" applyFill="1" applyBorder="1" applyAlignment="1">
      <alignment horizontal="center"/>
    </xf>
    <xf numFmtId="1" fontId="7" fillId="11" borderId="75" xfId="1" applyFont="1" applyFill="1" applyBorder="1" applyAlignment="1">
      <alignment horizontal="center"/>
    </xf>
    <xf numFmtId="1" fontId="7" fillId="11" borderId="75" xfId="1" quotePrefix="1" applyFont="1" applyFill="1" applyBorder="1" applyAlignment="1">
      <alignment horizontal="center"/>
    </xf>
    <xf numFmtId="1" fontId="5" fillId="0" borderId="1" xfId="1" applyFont="1" applyFill="1" applyBorder="1" applyAlignment="1">
      <alignment horizontal="center"/>
    </xf>
    <xf numFmtId="1" fontId="5" fillId="0" borderId="79" xfId="1" applyFont="1" applyFill="1" applyBorder="1" applyAlignment="1">
      <alignment horizontal="center"/>
    </xf>
    <xf numFmtId="1" fontId="7" fillId="11" borderId="76" xfId="1" applyFont="1" applyFill="1" applyBorder="1" applyAlignment="1">
      <alignment horizontal="center"/>
    </xf>
    <xf numFmtId="1" fontId="5" fillId="0" borderId="42" xfId="1" applyFont="1" applyFill="1" applyBorder="1" applyAlignment="1">
      <alignment horizontal="center"/>
    </xf>
    <xf numFmtId="0" fontId="31" fillId="0" borderId="27" xfId="4" applyFont="1" applyFill="1" applyBorder="1" applyAlignment="1">
      <alignment horizontal="center"/>
    </xf>
    <xf numFmtId="1" fontId="11" fillId="0" borderId="27" xfId="4" applyNumberFormat="1" applyFont="1" applyFill="1" applyBorder="1" applyAlignment="1">
      <alignment horizontal="center"/>
    </xf>
    <xf numFmtId="1" fontId="32" fillId="0" borderId="27" xfId="4" applyNumberFormat="1" applyFont="1" applyFill="1" applyBorder="1" applyAlignment="1">
      <alignment horizontal="center"/>
    </xf>
    <xf numFmtId="1" fontId="32" fillId="0" borderId="19" xfId="4" applyNumberFormat="1" applyFont="1" applyFill="1" applyBorder="1" applyAlignment="1">
      <alignment horizontal="center"/>
    </xf>
    <xf numFmtId="1" fontId="11" fillId="0" borderId="19" xfId="4" applyNumberFormat="1" applyFont="1" applyFill="1" applyBorder="1" applyAlignment="1">
      <alignment horizontal="center"/>
    </xf>
    <xf numFmtId="1" fontId="5" fillId="0" borderId="80" xfId="1" applyFont="1" applyFill="1" applyBorder="1" applyAlignment="1">
      <alignment horizontal="center"/>
    </xf>
    <xf numFmtId="1" fontId="7" fillId="0" borderId="81" xfId="1" applyFont="1" applyFill="1" applyBorder="1" applyAlignment="1">
      <alignment horizontal="center"/>
    </xf>
    <xf numFmtId="1" fontId="7" fillId="0" borderId="4" xfId="2" applyFont="1" applyBorder="1" applyAlignment="1">
      <alignment horizontal="center"/>
    </xf>
    <xf numFmtId="1" fontId="5" fillId="0" borderId="23" xfId="1" applyFont="1" applyFill="1" applyBorder="1" applyAlignment="1">
      <alignment horizontal="center"/>
    </xf>
    <xf numFmtId="1" fontId="7" fillId="0" borderId="82" xfId="1" applyFont="1" applyFill="1" applyBorder="1" applyAlignment="1">
      <alignment horizontal="center"/>
    </xf>
    <xf numFmtId="1" fontId="5" fillId="0" borderId="36" xfId="1" applyFont="1" applyFill="1" applyBorder="1" applyAlignment="1">
      <alignment horizontal="center"/>
    </xf>
    <xf numFmtId="0" fontId="31" fillId="0" borderId="19" xfId="4" applyFont="1" applyFill="1" applyBorder="1" applyAlignment="1">
      <alignment horizontal="center"/>
    </xf>
    <xf numFmtId="1" fontId="7" fillId="0" borderId="6" xfId="0" applyNumberFormat="1" applyFont="1" applyFill="1" applyBorder="1" applyAlignment="1">
      <alignment horizontal="center"/>
    </xf>
    <xf numFmtId="1" fontId="5" fillId="0" borderId="16" xfId="0" applyNumberFormat="1" applyFont="1" applyFill="1" applyBorder="1" applyAlignment="1">
      <alignment horizontal="center"/>
    </xf>
    <xf numFmtId="1" fontId="5" fillId="0" borderId="67" xfId="0" applyNumberFormat="1" applyFont="1" applyFill="1" applyBorder="1" applyAlignment="1">
      <alignment horizontal="center"/>
    </xf>
    <xf numFmtId="1" fontId="7" fillId="0" borderId="5" xfId="2" applyFont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1" fontId="5" fillId="0" borderId="25" xfId="0" applyNumberFormat="1" applyFont="1" applyFill="1" applyBorder="1" applyAlignment="1">
      <alignment horizontal="center"/>
    </xf>
    <xf numFmtId="1" fontId="5" fillId="0" borderId="41" xfId="0" applyNumberFormat="1" applyFont="1" applyFill="1" applyBorder="1" applyAlignment="1">
      <alignment horizontal="center"/>
    </xf>
    <xf numFmtId="0" fontId="5" fillId="2" borderId="33" xfId="4" applyFont="1" applyFill="1" applyBorder="1" applyAlignment="1"/>
    <xf numFmtId="1" fontId="5" fillId="0" borderId="12" xfId="1" applyFont="1" applyFill="1" applyBorder="1" applyAlignment="1">
      <alignment horizontal="center"/>
    </xf>
    <xf numFmtId="1" fontId="7" fillId="11" borderId="77" xfId="1" applyFont="1" applyFill="1" applyBorder="1" applyAlignment="1">
      <alignment horizontal="center"/>
    </xf>
    <xf numFmtId="1" fontId="5" fillId="0" borderId="24" xfId="0" applyNumberFormat="1" applyFont="1" applyFill="1" applyBorder="1" applyAlignment="1">
      <alignment horizontal="center"/>
    </xf>
    <xf numFmtId="1" fontId="5" fillId="0" borderId="41" xfId="1" applyFont="1" applyFill="1" applyBorder="1" applyAlignment="1">
      <alignment horizontal="center"/>
    </xf>
    <xf numFmtId="1" fontId="7" fillId="0" borderId="0" xfId="2" applyFont="1" applyBorder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1" fontId="7" fillId="0" borderId="24" xfId="0" applyNumberFormat="1" applyFont="1" applyFill="1" applyBorder="1" applyAlignment="1">
      <alignment horizontal="center"/>
    </xf>
    <xf numFmtId="1" fontId="5" fillId="0" borderId="29" xfId="2" applyFont="1" applyBorder="1" applyAlignment="1">
      <alignment horizontal="center"/>
    </xf>
    <xf numFmtId="1" fontId="5" fillId="0" borderId="78" xfId="1" applyFont="1" applyFill="1" applyBorder="1" applyAlignment="1">
      <alignment horizontal="center"/>
    </xf>
    <xf numFmtId="1" fontId="7" fillId="0" borderId="9" xfId="2" applyFont="1" applyBorder="1" applyAlignment="1">
      <alignment horizontal="center"/>
    </xf>
    <xf numFmtId="0" fontId="31" fillId="0" borderId="37" xfId="4" applyFont="1" applyFill="1" applyBorder="1" applyAlignment="1">
      <alignment horizontal="center"/>
    </xf>
    <xf numFmtId="1" fontId="7" fillId="0" borderId="8" xfId="2" applyFont="1" applyBorder="1" applyAlignment="1">
      <alignment horizontal="center"/>
    </xf>
    <xf numFmtId="1" fontId="7" fillId="0" borderId="10" xfId="2" applyFont="1" applyBorder="1" applyAlignment="1">
      <alignment horizontal="center"/>
    </xf>
    <xf numFmtId="0" fontId="7" fillId="0" borderId="0" xfId="0" applyFont="1" applyBorder="1"/>
    <xf numFmtId="0" fontId="7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34" xfId="0" applyFont="1" applyBorder="1"/>
    <xf numFmtId="1" fontId="5" fillId="0" borderId="60" xfId="3" applyFont="1" applyBorder="1" applyAlignment="1">
      <alignment horizontal="center"/>
    </xf>
    <xf numFmtId="1" fontId="5" fillId="0" borderId="15" xfId="1" quotePrefix="1" applyFont="1" applyFill="1" applyBorder="1" applyAlignment="1">
      <alignment horizontal="center"/>
    </xf>
    <xf numFmtId="1" fontId="5" fillId="0" borderId="32" xfId="1" applyFont="1" applyFill="1" applyBorder="1" applyAlignment="1">
      <alignment horizontal="center"/>
    </xf>
    <xf numFmtId="1" fontId="5" fillId="0" borderId="53" xfId="3" quotePrefix="1" applyFont="1" applyFill="1" applyBorder="1" applyAlignment="1">
      <alignment horizontal="center"/>
    </xf>
    <xf numFmtId="1" fontId="5" fillId="0" borderId="7" xfId="3" applyFont="1" applyFill="1" applyBorder="1" applyAlignment="1">
      <alignment horizontal="center"/>
    </xf>
    <xf numFmtId="1" fontId="5" fillId="0" borderId="53" xfId="3" applyFont="1" applyFill="1" applyBorder="1" applyAlignment="1">
      <alignment horizontal="center"/>
    </xf>
    <xf numFmtId="1" fontId="5" fillId="0" borderId="16" xfId="3" applyFont="1" applyFill="1" applyBorder="1" applyAlignment="1">
      <alignment horizontal="center"/>
    </xf>
    <xf numFmtId="1" fontId="5" fillId="0" borderId="54" xfId="3" applyFont="1" applyFill="1" applyBorder="1" applyAlignment="1">
      <alignment horizontal="center"/>
    </xf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7" fillId="2" borderId="5" xfId="4" applyNumberFormat="1" applyFont="1" applyFill="1" applyBorder="1" applyAlignment="1">
      <alignment horizontal="center"/>
    </xf>
    <xf numFmtId="1" fontId="7" fillId="0" borderId="0" xfId="3" applyFont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5" fillId="0" borderId="0" xfId="0" applyFont="1" applyFill="1" applyAlignment="1">
      <alignment horizontal="center"/>
    </xf>
    <xf numFmtId="1" fontId="6" fillId="0" borderId="0" xfId="0" applyNumberFormat="1" applyFont="1" applyFill="1"/>
    <xf numFmtId="1" fontId="5" fillId="0" borderId="0" xfId="0" applyNumberFormat="1" applyFont="1" applyFill="1"/>
    <xf numFmtId="0" fontId="6" fillId="0" borderId="0" xfId="0" applyFont="1" applyFill="1"/>
    <xf numFmtId="164" fontId="6" fillId="0" borderId="0" xfId="0" applyNumberFormat="1" applyFont="1" applyFill="1"/>
    <xf numFmtId="0" fontId="7" fillId="5" borderId="1" xfId="0" applyFont="1" applyFill="1" applyBorder="1" applyAlignment="1">
      <alignment horizontal="center"/>
    </xf>
    <xf numFmtId="1" fontId="33" fillId="3" borderId="0" xfId="0" applyNumberFormat="1" applyFont="1" applyFill="1" applyBorder="1" applyAlignment="1">
      <alignment horizontal="center"/>
    </xf>
    <xf numFmtId="0" fontId="33" fillId="6" borderId="1" xfId="0" applyFont="1" applyFill="1" applyBorder="1" applyAlignment="1">
      <alignment horizontal="center"/>
    </xf>
    <xf numFmtId="0" fontId="30" fillId="8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1" fillId="0" borderId="83" xfId="0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49" fontId="9" fillId="0" borderId="84" xfId="0" applyNumberFormat="1" applyFont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" fontId="7" fillId="0" borderId="6" xfId="2" applyFont="1" applyBorder="1" applyAlignment="1">
      <alignment horizontal="center"/>
    </xf>
    <xf numFmtId="47" fontId="6" fillId="0" borderId="0" xfId="0" applyNumberFormat="1" applyFont="1"/>
    <xf numFmtId="1" fontId="7" fillId="0" borderId="52" xfId="4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1" fontId="7" fillId="0" borderId="3" xfId="4" applyNumberFormat="1" applyFont="1" applyFill="1" applyBorder="1" applyAlignment="1">
      <alignment horizontal="center"/>
    </xf>
    <xf numFmtId="0" fontId="6" fillId="0" borderId="0" xfId="0" applyNumberFormat="1" applyFont="1"/>
    <xf numFmtId="164" fontId="5" fillId="0" borderId="0" xfId="0" applyNumberFormat="1" applyFont="1" applyAlignment="1">
      <alignment horizontal="left"/>
    </xf>
    <xf numFmtId="0" fontId="7" fillId="0" borderId="19" xfId="0" applyFont="1" applyBorder="1" applyAlignment="1"/>
    <xf numFmtId="0" fontId="26" fillId="7" borderId="34" xfId="0" applyFont="1" applyFill="1" applyBorder="1" applyAlignment="1"/>
    <xf numFmtId="0" fontId="26" fillId="7" borderId="84" xfId="0" applyFont="1" applyFill="1" applyBorder="1" applyAlignment="1"/>
    <xf numFmtId="0" fontId="26" fillId="7" borderId="62" xfId="0" applyFont="1" applyFill="1" applyBorder="1" applyAlignment="1"/>
    <xf numFmtId="0" fontId="26" fillId="0" borderId="17" xfId="0" applyFont="1" applyFill="1" applyBorder="1" applyAlignment="1"/>
    <xf numFmtId="0" fontId="26" fillId="0" borderId="0" xfId="0" applyFont="1" applyFill="1" applyBorder="1" applyAlignment="1"/>
    <xf numFmtId="0" fontId="7" fillId="0" borderId="12" xfId="0" applyFont="1" applyBorder="1" applyAlignment="1">
      <alignment horizontal="left" vertical="center"/>
    </xf>
    <xf numFmtId="21" fontId="6" fillId="0" borderId="0" xfId="0" applyNumberFormat="1" applyFont="1"/>
    <xf numFmtId="1" fontId="5" fillId="0" borderId="54" xfId="3" quotePrefix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9" fontId="7" fillId="0" borderId="0" xfId="0" applyNumberFormat="1" applyFont="1" applyAlignment="1">
      <alignment horizontal="right"/>
    </xf>
    <xf numFmtId="0" fontId="7" fillId="0" borderId="92" xfId="0" applyFont="1" applyBorder="1" applyAlignment="1"/>
    <xf numFmtId="0" fontId="7" fillId="0" borderId="93" xfId="0" applyFont="1" applyBorder="1" applyAlignment="1"/>
    <xf numFmtId="0" fontId="7" fillId="0" borderId="94" xfId="0" applyFont="1" applyBorder="1" applyAlignment="1"/>
    <xf numFmtId="0" fontId="7" fillId="0" borderId="13" xfId="0" applyFont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28" xfId="4" applyFont="1" applyFill="1" applyBorder="1" applyAlignment="1">
      <alignment horizontal="center"/>
    </xf>
    <xf numFmtId="0" fontId="5" fillId="2" borderId="23" xfId="4" applyFont="1" applyFill="1" applyBorder="1" applyAlignment="1"/>
    <xf numFmtId="0" fontId="5" fillId="2" borderId="13" xfId="4" applyFont="1" applyFill="1" applyBorder="1" applyAlignment="1"/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1" fontId="33" fillId="0" borderId="15" xfId="0" applyNumberFormat="1" applyFont="1" applyFill="1" applyBorder="1" applyAlignment="1">
      <alignment horizontal="center"/>
    </xf>
    <xf numFmtId="0" fontId="5" fillId="2" borderId="9" xfId="4" applyFont="1" applyFill="1" applyBorder="1" applyAlignment="1"/>
    <xf numFmtId="0" fontId="5" fillId="2" borderId="9" xfId="4" applyFont="1" applyFill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5" fillId="2" borderId="3" xfId="4" applyFont="1" applyFill="1" applyBorder="1" applyAlignment="1">
      <alignment horizontal="center"/>
    </xf>
    <xf numFmtId="14" fontId="6" fillId="0" borderId="0" xfId="0" applyNumberFormat="1" applyFont="1"/>
    <xf numFmtId="20" fontId="6" fillId="0" borderId="0" xfId="0" applyNumberFormat="1" applyFont="1"/>
    <xf numFmtId="0" fontId="5" fillId="0" borderId="14" xfId="0" applyFont="1" applyFill="1" applyBorder="1" applyAlignment="1">
      <alignment horizontal="center"/>
    </xf>
    <xf numFmtId="1" fontId="7" fillId="13" borderId="4" xfId="4" applyNumberFormat="1" applyFont="1" applyFill="1" applyBorder="1" applyAlignment="1">
      <alignment horizontal="center"/>
    </xf>
    <xf numFmtId="1" fontId="7" fillId="13" borderId="9" xfId="4" applyNumberFormat="1" applyFont="1" applyFill="1" applyBorder="1" applyAlignment="1">
      <alignment horizontal="center"/>
    </xf>
    <xf numFmtId="0" fontId="5" fillId="13" borderId="4" xfId="4" applyFont="1" applyFill="1" applyBorder="1" applyAlignment="1"/>
    <xf numFmtId="1" fontId="5" fillId="13" borderId="60" xfId="3" applyFont="1" applyFill="1" applyBorder="1" applyAlignment="1">
      <alignment horizontal="center"/>
    </xf>
    <xf numFmtId="1" fontId="5" fillId="13" borderId="53" xfId="3" quotePrefix="1" applyFont="1" applyFill="1" applyBorder="1" applyAlignment="1">
      <alignment horizontal="center"/>
    </xf>
    <xf numFmtId="1" fontId="5" fillId="13" borderId="7" xfId="3" applyFont="1" applyFill="1" applyBorder="1" applyAlignment="1">
      <alignment horizontal="center"/>
    </xf>
    <xf numFmtId="1" fontId="5" fillId="13" borderId="6" xfId="1" quotePrefix="1" applyFont="1" applyFill="1" applyBorder="1" applyAlignment="1">
      <alignment horizontal="center"/>
    </xf>
    <xf numFmtId="1" fontId="5" fillId="13" borderId="7" xfId="1" quotePrefix="1" applyFont="1" applyFill="1" applyBorder="1" applyAlignment="1">
      <alignment horizontal="center"/>
    </xf>
    <xf numFmtId="1" fontId="5" fillId="13" borderId="6" xfId="1" applyFont="1" applyFill="1" applyBorder="1" applyAlignment="1">
      <alignment horizontal="center"/>
    </xf>
    <xf numFmtId="1" fontId="5" fillId="13" borderId="7" xfId="1" applyFont="1" applyFill="1" applyBorder="1" applyAlignment="1">
      <alignment horizontal="center"/>
    </xf>
    <xf numFmtId="1" fontId="5" fillId="13" borderId="47" xfId="1" applyFont="1" applyFill="1" applyBorder="1" applyAlignment="1">
      <alignment horizontal="center"/>
    </xf>
    <xf numFmtId="1" fontId="5" fillId="13" borderId="53" xfId="3" applyFont="1" applyFill="1" applyBorder="1" applyAlignment="1">
      <alignment horizontal="center"/>
    </xf>
    <xf numFmtId="0" fontId="5" fillId="13" borderId="7" xfId="0" applyFont="1" applyFill="1" applyBorder="1" applyAlignment="1">
      <alignment horizontal="center"/>
    </xf>
    <xf numFmtId="0" fontId="5" fillId="13" borderId="3" xfId="4" applyFont="1" applyFill="1" applyBorder="1" applyAlignment="1"/>
    <xf numFmtId="1" fontId="7" fillId="13" borderId="13" xfId="4" applyNumberFormat="1" applyFont="1" applyFill="1" applyBorder="1" applyAlignment="1">
      <alignment horizontal="center"/>
    </xf>
    <xf numFmtId="1" fontId="7" fillId="13" borderId="23" xfId="4" applyNumberFormat="1" applyFont="1" applyFill="1" applyBorder="1" applyAlignment="1">
      <alignment horizontal="center"/>
    </xf>
    <xf numFmtId="0" fontId="5" fillId="13" borderId="39" xfId="4" applyFont="1" applyFill="1" applyBorder="1" applyAlignment="1"/>
    <xf numFmtId="1" fontId="5" fillId="13" borderId="96" xfId="3" applyFont="1" applyFill="1" applyBorder="1" applyAlignment="1">
      <alignment horizontal="center"/>
    </xf>
    <xf numFmtId="1" fontId="5" fillId="13" borderId="97" xfId="3" applyFont="1" applyFill="1" applyBorder="1" applyAlignment="1">
      <alignment horizontal="center"/>
    </xf>
    <xf numFmtId="1" fontId="5" fillId="13" borderId="98" xfId="3" applyFont="1" applyFill="1" applyBorder="1" applyAlignment="1">
      <alignment horizontal="center"/>
    </xf>
    <xf numFmtId="1" fontId="5" fillId="13" borderId="99" xfId="1" applyFont="1" applyFill="1" applyBorder="1" applyAlignment="1">
      <alignment horizontal="center"/>
    </xf>
    <xf numFmtId="1" fontId="5" fillId="13" borderId="98" xfId="1" applyFont="1" applyFill="1" applyBorder="1" applyAlignment="1">
      <alignment horizontal="center"/>
    </xf>
    <xf numFmtId="0" fontId="5" fillId="13" borderId="95" xfId="0" applyFont="1" applyFill="1" applyBorder="1" applyAlignment="1">
      <alignment horizontal="center"/>
    </xf>
    <xf numFmtId="1" fontId="33" fillId="0" borderId="67" xfId="0" applyNumberFormat="1" applyFont="1" applyFill="1" applyBorder="1" applyAlignment="1">
      <alignment horizontal="center"/>
    </xf>
    <xf numFmtId="1" fontId="17" fillId="0" borderId="67" xfId="0" applyNumberFormat="1" applyFont="1" applyFill="1" applyBorder="1" applyAlignment="1">
      <alignment horizontal="center"/>
    </xf>
    <xf numFmtId="1" fontId="7" fillId="0" borderId="48" xfId="1" quotePrefix="1" applyFont="1" applyFill="1" applyBorder="1" applyAlignment="1">
      <alignment horizontal="center"/>
    </xf>
    <xf numFmtId="1" fontId="7" fillId="0" borderId="71" xfId="1" quotePrefix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21" fontId="0" fillId="0" borderId="0" xfId="0" applyNumberFormat="1"/>
    <xf numFmtId="0" fontId="5" fillId="0" borderId="39" xfId="4" applyFont="1" applyFill="1" applyBorder="1" applyAlignment="1"/>
    <xf numFmtId="1" fontId="5" fillId="0" borderId="97" xfId="3" applyFont="1" applyFill="1" applyBorder="1" applyAlignment="1">
      <alignment horizontal="center"/>
    </xf>
    <xf numFmtId="1" fontId="5" fillId="0" borderId="98" xfId="3" applyFont="1" applyFill="1" applyBorder="1" applyAlignment="1">
      <alignment horizontal="center"/>
    </xf>
    <xf numFmtId="1" fontId="5" fillId="0" borderId="99" xfId="1" applyFont="1" applyFill="1" applyBorder="1" applyAlignment="1">
      <alignment horizontal="center"/>
    </xf>
    <xf numFmtId="1" fontId="5" fillId="0" borderId="98" xfId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30" fillId="11" borderId="100" xfId="0" applyFont="1" applyFill="1" applyBorder="1" applyAlignment="1">
      <alignment vertical="center"/>
    </xf>
    <xf numFmtId="1" fontId="5" fillId="0" borderId="101" xfId="1" applyFont="1" applyFill="1" applyBorder="1" applyAlignment="1">
      <alignment horizontal="center"/>
    </xf>
    <xf numFmtId="1" fontId="5" fillId="0" borderId="102" xfId="1" applyFont="1" applyFill="1" applyBorder="1" applyAlignment="1">
      <alignment horizontal="center"/>
    </xf>
    <xf numFmtId="1" fontId="5" fillId="0" borderId="103" xfId="1" applyFont="1" applyFill="1" applyBorder="1" applyAlignment="1">
      <alignment horizontal="center"/>
    </xf>
    <xf numFmtId="1" fontId="5" fillId="0" borderId="104" xfId="1" applyFont="1" applyFill="1" applyBorder="1" applyAlignment="1">
      <alignment horizontal="center"/>
    </xf>
    <xf numFmtId="1" fontId="5" fillId="0" borderId="105" xfId="1" applyFont="1" applyFill="1" applyBorder="1" applyAlignment="1">
      <alignment horizontal="center"/>
    </xf>
    <xf numFmtId="1" fontId="5" fillId="0" borderId="107" xfId="1" applyFont="1" applyFill="1" applyBorder="1" applyAlignment="1">
      <alignment horizontal="center"/>
    </xf>
    <xf numFmtId="49" fontId="7" fillId="0" borderId="106" xfId="0" applyNumberFormat="1" applyFont="1" applyBorder="1" applyAlignment="1">
      <alignment horizontal="center"/>
    </xf>
    <xf numFmtId="1" fontId="5" fillId="0" borderId="51" xfId="1" applyFont="1" applyFill="1" applyBorder="1" applyAlignment="1">
      <alignment horizontal="center"/>
    </xf>
    <xf numFmtId="1" fontId="5" fillId="0" borderId="56" xfId="1" applyFont="1" applyFill="1" applyBorder="1" applyAlignment="1">
      <alignment horizontal="center"/>
    </xf>
    <xf numFmtId="49" fontId="30" fillId="11" borderId="108" xfId="0" applyNumberFormat="1" applyFont="1" applyFill="1" applyBorder="1" applyAlignment="1">
      <alignment horizontal="center"/>
    </xf>
    <xf numFmtId="1" fontId="5" fillId="0" borderId="109" xfId="1" applyFont="1" applyFill="1" applyBorder="1" applyAlignment="1">
      <alignment horizontal="center"/>
    </xf>
    <xf numFmtId="1" fontId="11" fillId="0" borderId="37" xfId="4" applyNumberFormat="1" applyFont="1" applyFill="1" applyBorder="1" applyAlignment="1">
      <alignment horizontal="center"/>
    </xf>
    <xf numFmtId="1" fontId="5" fillId="0" borderId="86" xfId="1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Fill="1" applyBorder="1" applyAlignment="1"/>
    <xf numFmtId="0" fontId="4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/>
    </xf>
    <xf numFmtId="1" fontId="5" fillId="2" borderId="9" xfId="4" applyNumberFormat="1" applyFont="1" applyFill="1" applyBorder="1" applyAlignment="1">
      <alignment horizontal="center"/>
    </xf>
    <xf numFmtId="1" fontId="5" fillId="2" borderId="3" xfId="4" applyNumberFormat="1" applyFont="1" applyFill="1" applyBorder="1" applyAlignment="1">
      <alignment horizontal="center"/>
    </xf>
    <xf numFmtId="1" fontId="5" fillId="2" borderId="8" xfId="4" applyNumberFormat="1" applyFont="1" applyFill="1" applyBorder="1" applyAlignment="1">
      <alignment horizontal="center"/>
    </xf>
    <xf numFmtId="1" fontId="5" fillId="2" borderId="14" xfId="4" applyNumberFormat="1" applyFont="1" applyFill="1" applyBorder="1" applyAlignment="1">
      <alignment horizontal="center"/>
    </xf>
    <xf numFmtId="1" fontId="5" fillId="2" borderId="13" xfId="4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" fontId="5" fillId="0" borderId="24" xfId="1" quotePrefix="1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30" fillId="11" borderId="110" xfId="0" applyFont="1" applyFill="1" applyBorder="1" applyAlignment="1">
      <alignment vertical="center"/>
    </xf>
    <xf numFmtId="1" fontId="7" fillId="0" borderId="44" xfId="0" applyNumberFormat="1" applyFont="1" applyBorder="1" applyAlignment="1"/>
    <xf numFmtId="1" fontId="7" fillId="0" borderId="45" xfId="0" applyNumberFormat="1" applyFont="1" applyBorder="1" applyAlignment="1"/>
    <xf numFmtId="1" fontId="7" fillId="11" borderId="111" xfId="1" applyFont="1" applyFill="1" applyBorder="1" applyAlignment="1">
      <alignment horizontal="center"/>
    </xf>
    <xf numFmtId="1" fontId="7" fillId="11" borderId="112" xfId="1" applyFont="1" applyFill="1" applyBorder="1" applyAlignment="1">
      <alignment horizontal="center"/>
    </xf>
    <xf numFmtId="1" fontId="7" fillId="11" borderId="112" xfId="1" quotePrefix="1" applyFont="1" applyFill="1" applyBorder="1" applyAlignment="1">
      <alignment horizontal="center"/>
    </xf>
    <xf numFmtId="1" fontId="7" fillId="11" borderId="114" xfId="1" applyFont="1" applyFill="1" applyBorder="1" applyAlignment="1">
      <alignment horizontal="center"/>
    </xf>
    <xf numFmtId="1" fontId="5" fillId="0" borderId="43" xfId="1" applyFont="1" applyFill="1" applyBorder="1" applyAlignment="1">
      <alignment horizontal="center"/>
    </xf>
    <xf numFmtId="0" fontId="14" fillId="0" borderId="84" xfId="0" applyFont="1" applyFill="1" applyBorder="1" applyAlignment="1"/>
    <xf numFmtId="1" fontId="10" fillId="0" borderId="84" xfId="0" applyNumberFormat="1" applyFont="1" applyFill="1" applyBorder="1" applyAlignment="1">
      <alignment horizontal="center"/>
    </xf>
    <xf numFmtId="0" fontId="14" fillId="0" borderId="0" xfId="0" applyFont="1" applyFill="1" applyBorder="1" applyAlignment="1"/>
    <xf numFmtId="0" fontId="5" fillId="0" borderId="51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1" fontId="36" fillId="0" borderId="15" xfId="0" applyNumberFormat="1" applyFont="1" applyFill="1" applyBorder="1" applyAlignment="1">
      <alignment horizontal="center"/>
    </xf>
    <xf numFmtId="0" fontId="5" fillId="0" borderId="67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" fontId="5" fillId="0" borderId="115" xfId="2" applyFont="1" applyBorder="1" applyAlignment="1">
      <alignment horizontal="center"/>
    </xf>
    <xf numFmtId="1" fontId="5" fillId="0" borderId="116" xfId="2" applyFont="1" applyBorder="1" applyAlignment="1">
      <alignment horizontal="center"/>
    </xf>
    <xf numFmtId="1" fontId="5" fillId="0" borderId="117" xfId="2" applyFont="1" applyBorder="1" applyAlignment="1">
      <alignment horizontal="center"/>
    </xf>
    <xf numFmtId="1" fontId="5" fillId="0" borderId="118" xfId="2" applyFont="1" applyBorder="1" applyAlignment="1">
      <alignment horizontal="center"/>
    </xf>
    <xf numFmtId="1" fontId="10" fillId="0" borderId="121" xfId="0" applyNumberFormat="1" applyFont="1" applyFill="1" applyBorder="1" applyAlignment="1">
      <alignment horizontal="center"/>
    </xf>
    <xf numFmtId="0" fontId="13" fillId="7" borderId="119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51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1" fontId="7" fillId="11" borderId="52" xfId="1" quotePrefix="1" applyFont="1" applyFill="1" applyBorder="1" applyAlignment="1">
      <alignment horizontal="center"/>
    </xf>
    <xf numFmtId="1" fontId="7" fillId="11" borderId="52" xfId="1" applyFont="1" applyFill="1" applyBorder="1" applyAlignment="1">
      <alignment horizontal="center"/>
    </xf>
    <xf numFmtId="1" fontId="5" fillId="0" borderId="128" xfId="1" applyFont="1" applyFill="1" applyBorder="1" applyAlignment="1">
      <alignment horizontal="center"/>
    </xf>
    <xf numFmtId="1" fontId="7" fillId="11" borderId="130" xfId="1" applyFont="1" applyFill="1" applyBorder="1" applyAlignment="1">
      <alignment horizontal="center"/>
    </xf>
    <xf numFmtId="1" fontId="5" fillId="0" borderId="131" xfId="1" applyFont="1" applyFill="1" applyBorder="1" applyAlignment="1">
      <alignment horizontal="center"/>
    </xf>
    <xf numFmtId="1" fontId="5" fillId="0" borderId="132" xfId="1" applyFont="1" applyFill="1" applyBorder="1" applyAlignment="1">
      <alignment horizontal="center"/>
    </xf>
    <xf numFmtId="1" fontId="5" fillId="0" borderId="133" xfId="1" applyFont="1" applyFill="1" applyBorder="1" applyAlignment="1">
      <alignment horizontal="center"/>
    </xf>
    <xf numFmtId="1" fontId="32" fillId="0" borderId="0" xfId="0" applyNumberFormat="1" applyFont="1" applyFill="1" applyBorder="1" applyAlignment="1"/>
    <xf numFmtId="1" fontId="5" fillId="0" borderId="129" xfId="1" applyFont="1" applyFill="1" applyBorder="1" applyAlignment="1">
      <alignment horizontal="center"/>
    </xf>
    <xf numFmtId="1" fontId="5" fillId="0" borderId="124" xfId="1" applyFont="1" applyFill="1" applyBorder="1" applyAlignment="1">
      <alignment horizontal="center"/>
    </xf>
    <xf numFmtId="1" fontId="5" fillId="0" borderId="125" xfId="1" applyFont="1" applyFill="1" applyBorder="1" applyAlignment="1">
      <alignment horizontal="center"/>
    </xf>
    <xf numFmtId="1" fontId="5" fillId="0" borderId="119" xfId="1" applyFont="1" applyFill="1" applyBorder="1" applyAlignment="1">
      <alignment horizontal="center"/>
    </xf>
    <xf numFmtId="0" fontId="13" fillId="7" borderId="125" xfId="0" applyFont="1" applyFill="1" applyBorder="1" applyAlignment="1">
      <alignment horizontal="center"/>
    </xf>
    <xf numFmtId="165" fontId="5" fillId="0" borderId="0" xfId="0" applyNumberFormat="1" applyFont="1"/>
    <xf numFmtId="49" fontId="5" fillId="0" borderId="0" xfId="0" applyNumberFormat="1" applyFont="1" applyAlignment="1">
      <alignment horizontal="center"/>
    </xf>
    <xf numFmtId="0" fontId="7" fillId="9" borderId="62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1" fontId="5" fillId="0" borderId="4" xfId="3" applyFont="1" applyBorder="1" applyAlignment="1">
      <alignment horizontal="center"/>
    </xf>
    <xf numFmtId="1" fontId="28" fillId="0" borderId="0" xfId="0" applyNumberFormat="1" applyFont="1" applyAlignment="1">
      <alignment horizontal="center"/>
    </xf>
    <xf numFmtId="0" fontId="39" fillId="0" borderId="0" xfId="0" applyFont="1"/>
    <xf numFmtId="16" fontId="7" fillId="0" borderId="40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0" fontId="7" fillId="0" borderId="129" xfId="0" applyFont="1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center"/>
    </xf>
    <xf numFmtId="0" fontId="30" fillId="2" borderId="3" xfId="4" applyFont="1" applyFill="1" applyBorder="1" applyAlignment="1"/>
    <xf numFmtId="1" fontId="34" fillId="0" borderId="16" xfId="1" applyFont="1" applyFill="1" applyBorder="1" applyAlignment="1">
      <alignment horizontal="center"/>
    </xf>
    <xf numFmtId="1" fontId="33" fillId="0" borderId="6" xfId="0" applyNumberFormat="1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1" fontId="33" fillId="3" borderId="15" xfId="0" applyNumberFormat="1" applyFont="1" applyFill="1" applyBorder="1" applyAlignment="1">
      <alignment horizontal="center"/>
    </xf>
    <xf numFmtId="1" fontId="5" fillId="0" borderId="134" xfId="1" applyFont="1" applyFill="1" applyBorder="1" applyAlignment="1">
      <alignment horizontal="center"/>
    </xf>
    <xf numFmtId="0" fontId="7" fillId="4" borderId="134" xfId="0" applyFont="1" applyFill="1" applyBorder="1" applyAlignment="1">
      <alignment horizontal="center"/>
    </xf>
    <xf numFmtId="0" fontId="30" fillId="2" borderId="8" xfId="4" applyFont="1" applyFill="1" applyBorder="1" applyAlignment="1"/>
    <xf numFmtId="1" fontId="33" fillId="0" borderId="128" xfId="0" applyNumberFormat="1" applyFont="1" applyFill="1" applyBorder="1" applyAlignment="1">
      <alignment horizontal="center"/>
    </xf>
    <xf numFmtId="1" fontId="5" fillId="0" borderId="65" xfId="1" applyFont="1" applyFill="1" applyBorder="1" applyAlignment="1">
      <alignment horizontal="center"/>
    </xf>
    <xf numFmtId="1" fontId="33" fillId="3" borderId="6" xfId="0" applyNumberFormat="1" applyFont="1" applyFill="1" applyBorder="1" applyAlignment="1">
      <alignment horizontal="center"/>
    </xf>
    <xf numFmtId="49" fontId="7" fillId="0" borderId="44" xfId="0" applyNumberFormat="1" applyFont="1" applyBorder="1" applyAlignment="1">
      <alignment horizontal="center"/>
    </xf>
    <xf numFmtId="49" fontId="7" fillId="0" borderId="58" xfId="0" applyNumberFormat="1" applyFont="1" applyBorder="1" applyAlignment="1">
      <alignment horizontal="center"/>
    </xf>
    <xf numFmtId="1" fontId="5" fillId="0" borderId="6" xfId="1" applyFont="1" applyFill="1" applyBorder="1" applyAlignment="1">
      <alignment horizontal="center" vertical="center" readingOrder="1"/>
    </xf>
    <xf numFmtId="1" fontId="19" fillId="0" borderId="0" xfId="0" applyNumberFormat="1" applyFont="1" applyAlignment="1">
      <alignment horizontal="center" readingOrder="1"/>
    </xf>
    <xf numFmtId="1" fontId="5" fillId="0" borderId="68" xfId="1" applyFont="1" applyFill="1" applyBorder="1" applyAlignment="1">
      <alignment horizontal="center" vertical="center" readingOrder="1"/>
    </xf>
    <xf numFmtId="1" fontId="5" fillId="0" borderId="6" xfId="1" applyFont="1" applyFill="1" applyBorder="1" applyAlignment="1">
      <alignment horizontal="center" vertical="center" textRotation="255" readingOrder="1"/>
    </xf>
    <xf numFmtId="1" fontId="5" fillId="0" borderId="134" xfId="1" applyFont="1" applyFill="1" applyBorder="1" applyAlignment="1">
      <alignment horizontal="center" vertical="center" textRotation="255" readingOrder="1"/>
    </xf>
    <xf numFmtId="1" fontId="5" fillId="0" borderId="134" xfId="1" applyFont="1" applyFill="1" applyBorder="1" applyAlignment="1">
      <alignment horizontal="center" vertical="center" readingOrder="1"/>
    </xf>
    <xf numFmtId="1" fontId="5" fillId="0" borderId="7" xfId="1" applyFont="1" applyFill="1" applyBorder="1" applyAlignment="1">
      <alignment horizontal="center" vertical="center" readingOrder="1"/>
    </xf>
    <xf numFmtId="1" fontId="5" fillId="0" borderId="125" xfId="1" applyFont="1" applyFill="1" applyBorder="1" applyAlignment="1">
      <alignment horizontal="center" vertical="center" readingOrder="1"/>
    </xf>
    <xf numFmtId="0" fontId="7" fillId="5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 readingOrder="1"/>
    </xf>
    <xf numFmtId="1" fontId="5" fillId="0" borderId="16" xfId="1" applyFont="1" applyFill="1" applyBorder="1" applyAlignment="1">
      <alignment horizontal="center" vertical="center" readingOrder="1"/>
    </xf>
    <xf numFmtId="0" fontId="7" fillId="4" borderId="134" xfId="0" applyFont="1" applyFill="1" applyBorder="1" applyAlignment="1">
      <alignment horizontal="center" vertical="center" readingOrder="1"/>
    </xf>
    <xf numFmtId="1" fontId="34" fillId="0" borderId="32" xfId="1" applyFont="1" applyFill="1" applyBorder="1" applyAlignment="1">
      <alignment horizontal="center"/>
    </xf>
    <xf numFmtId="1" fontId="33" fillId="3" borderId="134" xfId="0" applyNumberFormat="1" applyFont="1" applyFill="1" applyBorder="1" applyAlignment="1">
      <alignment horizontal="center"/>
    </xf>
    <xf numFmtId="1" fontId="5" fillId="0" borderId="51" xfId="0" applyNumberFormat="1" applyFont="1" applyFill="1" applyBorder="1" applyAlignment="1">
      <alignment horizontal="center"/>
    </xf>
    <xf numFmtId="1" fontId="34" fillId="12" borderId="15" xfId="1" applyFont="1" applyFill="1" applyBorder="1" applyAlignment="1">
      <alignment horizontal="center"/>
    </xf>
    <xf numFmtId="1" fontId="34" fillId="12" borderId="16" xfId="1" applyFont="1" applyFill="1" applyBorder="1" applyAlignment="1">
      <alignment horizontal="center"/>
    </xf>
    <xf numFmtId="0" fontId="33" fillId="6" borderId="15" xfId="0" applyFont="1" applyFill="1" applyBorder="1" applyAlignment="1">
      <alignment horizontal="center"/>
    </xf>
    <xf numFmtId="0" fontId="33" fillId="6" borderId="16" xfId="0" applyFont="1" applyFill="1" applyBorder="1" applyAlignment="1">
      <alignment horizontal="center"/>
    </xf>
    <xf numFmtId="1" fontId="7" fillId="11" borderId="113" xfId="1" quotePrefix="1" applyFont="1" applyFill="1" applyBorder="1" applyAlignment="1">
      <alignment horizontal="center"/>
    </xf>
    <xf numFmtId="1" fontId="7" fillId="0" borderId="7" xfId="1" applyFont="1" applyFill="1" applyBorder="1" applyAlignment="1">
      <alignment horizontal="center"/>
    </xf>
    <xf numFmtId="1" fontId="7" fillId="0" borderId="1" xfId="1" applyFont="1" applyFill="1" applyBorder="1" applyAlignment="1">
      <alignment horizontal="center"/>
    </xf>
    <xf numFmtId="1" fontId="5" fillId="0" borderId="123" xfId="1" applyFont="1" applyFill="1" applyBorder="1" applyAlignment="1">
      <alignment horizontal="center"/>
    </xf>
    <xf numFmtId="0" fontId="7" fillId="5" borderId="134" xfId="0" applyFont="1" applyFill="1" applyBorder="1" applyAlignment="1">
      <alignment horizontal="center"/>
    </xf>
    <xf numFmtId="1" fontId="33" fillId="3" borderId="16" xfId="0" applyNumberFormat="1" applyFont="1" applyFill="1" applyBorder="1" applyAlignment="1">
      <alignment horizontal="center"/>
    </xf>
    <xf numFmtId="1" fontId="33" fillId="0" borderId="129" xfId="0" applyNumberFormat="1" applyFont="1" applyFill="1" applyBorder="1" applyAlignment="1">
      <alignment horizontal="center"/>
    </xf>
    <xf numFmtId="1" fontId="5" fillId="0" borderId="52" xfId="1" applyFont="1" applyFill="1" applyBorder="1" applyAlignment="1">
      <alignment horizontal="center"/>
    </xf>
    <xf numFmtId="0" fontId="7" fillId="4" borderId="51" xfId="0" applyFont="1" applyFill="1" applyBorder="1" applyAlignment="1">
      <alignment horizontal="center"/>
    </xf>
    <xf numFmtId="0" fontId="7" fillId="2" borderId="8" xfId="4" applyFont="1" applyFill="1" applyBorder="1" applyAlignment="1">
      <alignment horizontal="center"/>
    </xf>
    <xf numFmtId="1" fontId="7" fillId="0" borderId="54" xfId="3" applyFont="1" applyFill="1" applyBorder="1" applyAlignment="1">
      <alignment horizontal="center"/>
    </xf>
    <xf numFmtId="1" fontId="5" fillId="0" borderId="62" xfId="3" applyFont="1" applyFill="1" applyBorder="1" applyAlignment="1">
      <alignment horizontal="center"/>
    </xf>
    <xf numFmtId="0" fontId="7" fillId="9" borderId="16" xfId="0" applyFont="1" applyFill="1" applyBorder="1" applyAlignment="1">
      <alignment horizontal="center"/>
    </xf>
    <xf numFmtId="1" fontId="7" fillId="0" borderId="99" xfId="1" applyFont="1" applyFill="1" applyBorder="1" applyAlignment="1">
      <alignment horizontal="center"/>
    </xf>
    <xf numFmtId="1" fontId="5" fillId="0" borderId="6" xfId="1" applyFont="1" applyFill="1" applyBorder="1" applyAlignment="1">
      <alignment horizontal="center" vertical="center"/>
    </xf>
    <xf numFmtId="1" fontId="5" fillId="0" borderId="134" xfId="1" applyFont="1" applyFill="1" applyBorder="1" applyAlignment="1">
      <alignment horizontal="center" vertical="center"/>
    </xf>
    <xf numFmtId="0" fontId="7" fillId="4" borderId="119" xfId="0" applyFont="1" applyFill="1" applyBorder="1" applyAlignment="1">
      <alignment horizontal="center"/>
    </xf>
    <xf numFmtId="1" fontId="5" fillId="0" borderId="1" xfId="1" applyFont="1" applyFill="1" applyBorder="1" applyAlignment="1">
      <alignment horizontal="center" vertical="center"/>
    </xf>
    <xf numFmtId="0" fontId="33" fillId="6" borderId="134" xfId="0" applyFont="1" applyFill="1" applyBorder="1" applyAlignment="1">
      <alignment horizontal="center"/>
    </xf>
    <xf numFmtId="0" fontId="7" fillId="0" borderId="0" xfId="0" applyNumberFormat="1" applyFont="1" applyAlignment="1">
      <alignment horizontal="center"/>
    </xf>
    <xf numFmtId="47" fontId="0" fillId="0" borderId="0" xfId="0" applyNumberFormat="1"/>
    <xf numFmtId="1" fontId="5" fillId="2" borderId="135" xfId="4" applyNumberFormat="1" applyFont="1" applyFill="1" applyBorder="1" applyAlignment="1">
      <alignment horizontal="center"/>
    </xf>
    <xf numFmtId="1" fontId="5" fillId="0" borderId="136" xfId="1" applyFont="1" applyFill="1" applyBorder="1" applyAlignment="1">
      <alignment horizontal="center"/>
    </xf>
    <xf numFmtId="1" fontId="5" fillId="0" borderId="137" xfId="1" applyFont="1" applyFill="1" applyBorder="1" applyAlignment="1">
      <alignment horizontal="center"/>
    </xf>
    <xf numFmtId="0" fontId="30" fillId="2" borderId="4" xfId="4" applyFont="1" applyFill="1" applyBorder="1" applyAlignment="1"/>
    <xf numFmtId="0" fontId="7" fillId="4" borderId="67" xfId="0" applyFont="1" applyFill="1" applyBorder="1" applyAlignment="1">
      <alignment horizontal="center"/>
    </xf>
    <xf numFmtId="0" fontId="5" fillId="0" borderId="137" xfId="0" applyFont="1" applyFill="1" applyBorder="1" applyAlignment="1">
      <alignment horizontal="center"/>
    </xf>
    <xf numFmtId="1" fontId="5" fillId="0" borderId="138" xfId="1" applyFont="1" applyFill="1" applyBorder="1" applyAlignment="1">
      <alignment horizontal="center"/>
    </xf>
    <xf numFmtId="1" fontId="7" fillId="15" borderId="75" xfId="1" applyFont="1" applyFill="1" applyBorder="1" applyAlignment="1">
      <alignment horizontal="center"/>
    </xf>
    <xf numFmtId="1" fontId="7" fillId="11" borderId="139" xfId="1" applyFont="1" applyFill="1" applyBorder="1" applyAlignment="1">
      <alignment horizontal="center"/>
    </xf>
    <xf numFmtId="0" fontId="5" fillId="0" borderId="140" xfId="4" applyFont="1" applyFill="1" applyBorder="1" applyAlignment="1"/>
    <xf numFmtId="1" fontId="5" fillId="0" borderId="141" xfId="3" applyFont="1" applyFill="1" applyBorder="1" applyAlignment="1">
      <alignment horizontal="center"/>
    </xf>
    <xf numFmtId="1" fontId="5" fillId="0" borderId="142" xfId="3" applyFont="1" applyFill="1" applyBorder="1" applyAlignment="1">
      <alignment horizontal="center"/>
    </xf>
    <xf numFmtId="1" fontId="5" fillId="0" borderId="143" xfId="1" applyFont="1" applyFill="1" applyBorder="1" applyAlignment="1">
      <alignment horizontal="center"/>
    </xf>
    <xf numFmtId="1" fontId="5" fillId="0" borderId="142" xfId="1" applyFont="1" applyFill="1" applyBorder="1" applyAlignment="1">
      <alignment horizontal="center"/>
    </xf>
    <xf numFmtId="1" fontId="7" fillId="0" borderId="143" xfId="1" applyFont="1" applyFill="1" applyBorder="1" applyAlignment="1">
      <alignment horizontal="center"/>
    </xf>
    <xf numFmtId="1" fontId="7" fillId="14" borderId="98" xfId="1" applyFont="1" applyFill="1" applyBorder="1" applyAlignment="1">
      <alignment horizontal="center"/>
    </xf>
    <xf numFmtId="1" fontId="5" fillId="2" borderId="4" xfId="4" applyNumberFormat="1" applyFont="1" applyFill="1" applyBorder="1" applyAlignment="1">
      <alignment horizontal="left"/>
    </xf>
    <xf numFmtId="1" fontId="7" fillId="11" borderId="126" xfId="1" quotePrefix="1" applyFont="1" applyFill="1" applyBorder="1" applyAlignment="1">
      <alignment horizontal="center"/>
    </xf>
    <xf numFmtId="1" fontId="33" fillId="0" borderId="127" xfId="0" applyNumberFormat="1" applyFont="1" applyFill="1" applyBorder="1" applyAlignment="1">
      <alignment horizontal="center"/>
    </xf>
    <xf numFmtId="0" fontId="7" fillId="4" borderId="68" xfId="0" applyFont="1" applyFill="1" applyBorder="1" applyAlignment="1">
      <alignment horizontal="center"/>
    </xf>
    <xf numFmtId="0" fontId="7" fillId="4" borderId="69" xfId="0" applyFont="1" applyFill="1" applyBorder="1" applyAlignment="1">
      <alignment horizontal="center"/>
    </xf>
    <xf numFmtId="0" fontId="5" fillId="0" borderId="66" xfId="0" applyFont="1" applyFill="1" applyBorder="1" applyAlignment="1">
      <alignment horizontal="center"/>
    </xf>
    <xf numFmtId="1" fontId="5" fillId="0" borderId="15" xfId="1" applyFont="1" applyFill="1" applyBorder="1" applyAlignment="1">
      <alignment horizontal="center" vertical="center" readingOrder="1"/>
    </xf>
    <xf numFmtId="1" fontId="7" fillId="2" borderId="52" xfId="4" applyNumberFormat="1" applyFont="1" applyFill="1" applyBorder="1" applyAlignment="1">
      <alignment horizontal="center"/>
    </xf>
    <xf numFmtId="0" fontId="13" fillId="0" borderId="125" xfId="0" applyFont="1" applyFill="1" applyBorder="1" applyAlignment="1">
      <alignment horizontal="center"/>
    </xf>
    <xf numFmtId="1" fontId="7" fillId="2" borderId="6" xfId="4" applyNumberFormat="1" applyFont="1" applyFill="1" applyBorder="1" applyAlignment="1">
      <alignment horizontal="center"/>
    </xf>
    <xf numFmtId="1" fontId="7" fillId="2" borderId="15" xfId="4" applyNumberFormat="1" applyFont="1" applyFill="1" applyBorder="1" applyAlignment="1">
      <alignment horizontal="center"/>
    </xf>
    <xf numFmtId="1" fontId="5" fillId="0" borderId="137" xfId="1" applyFont="1" applyFill="1" applyBorder="1" applyAlignment="1">
      <alignment horizontal="center" vertical="center"/>
    </xf>
    <xf numFmtId="0" fontId="5" fillId="2" borderId="135" xfId="4" applyFont="1" applyFill="1" applyBorder="1" applyAlignment="1"/>
    <xf numFmtId="1" fontId="7" fillId="11" borderId="135" xfId="1" applyFont="1" applyFill="1" applyBorder="1" applyAlignment="1">
      <alignment horizontal="center"/>
    </xf>
    <xf numFmtId="1" fontId="5" fillId="0" borderId="51" xfId="1" applyFont="1" applyFill="1" applyBorder="1" applyAlignment="1">
      <alignment horizontal="center" vertical="center" readingOrder="1"/>
    </xf>
    <xf numFmtId="1" fontId="5" fillId="0" borderId="135" xfId="1" applyFont="1" applyFill="1" applyBorder="1" applyAlignment="1">
      <alignment horizontal="center"/>
    </xf>
    <xf numFmtId="0" fontId="13" fillId="7" borderId="6" xfId="0" applyFont="1" applyFill="1" applyBorder="1" applyAlignment="1">
      <alignment horizontal="center"/>
    </xf>
    <xf numFmtId="0" fontId="7" fillId="4" borderId="137" xfId="0" applyFont="1" applyFill="1" applyBorder="1" applyAlignment="1">
      <alignment horizontal="center"/>
    </xf>
    <xf numFmtId="1" fontId="5" fillId="0" borderId="69" xfId="1" applyFont="1" applyFill="1" applyBorder="1" applyAlignment="1">
      <alignment horizontal="center" vertical="center" readingOrder="1"/>
    </xf>
    <xf numFmtId="1" fontId="5" fillId="0" borderId="32" xfId="1" applyFont="1" applyFill="1" applyBorder="1" applyAlignment="1">
      <alignment horizontal="center" vertical="center" readingOrder="1"/>
    </xf>
    <xf numFmtId="1" fontId="5" fillId="0" borderId="68" xfId="1" applyFont="1" applyFill="1" applyBorder="1" applyAlignment="1">
      <alignment horizontal="center" vertical="center"/>
    </xf>
    <xf numFmtId="0" fontId="5" fillId="0" borderId="135" xfId="4" applyFont="1" applyFill="1" applyBorder="1" applyAlignment="1"/>
    <xf numFmtId="0" fontId="5" fillId="2" borderId="32" xfId="4" applyFont="1" applyFill="1" applyBorder="1" applyAlignment="1"/>
    <xf numFmtId="1" fontId="5" fillId="0" borderId="135" xfId="1" applyFont="1" applyFill="1" applyBorder="1" applyAlignment="1">
      <alignment horizontal="center" vertical="center" readingOrder="1"/>
    </xf>
    <xf numFmtId="0" fontId="5" fillId="0" borderId="0" xfId="0" applyFont="1" applyFill="1" applyBorder="1" applyAlignment="1"/>
    <xf numFmtId="16" fontId="5" fillId="0" borderId="0" xfId="0" applyNumberFormat="1" applyFont="1" applyFill="1" applyBorder="1" applyAlignment="1"/>
    <xf numFmtId="0" fontId="7" fillId="2" borderId="9" xfId="4" applyFont="1" applyFill="1" applyBorder="1" applyAlignment="1">
      <alignment horizontal="center"/>
    </xf>
    <xf numFmtId="1" fontId="37" fillId="0" borderId="16" xfId="1" applyFont="1" applyFill="1" applyBorder="1" applyAlignment="1">
      <alignment horizontal="center"/>
    </xf>
    <xf numFmtId="1" fontId="7" fillId="0" borderId="42" xfId="1" applyFont="1" applyFill="1" applyBorder="1" applyAlignment="1">
      <alignment horizontal="center"/>
    </xf>
    <xf numFmtId="1" fontId="7" fillId="0" borderId="137" xfId="1" quotePrefix="1" applyFont="1" applyFill="1" applyBorder="1" applyAlignment="1">
      <alignment horizontal="center"/>
    </xf>
    <xf numFmtId="1" fontId="7" fillId="0" borderId="136" xfId="1" quotePrefix="1" applyFont="1" applyFill="1" applyBorder="1" applyAlignment="1">
      <alignment horizontal="center"/>
    </xf>
    <xf numFmtId="1" fontId="5" fillId="2" borderId="3" xfId="4" applyNumberFormat="1" applyFont="1" applyFill="1" applyBorder="1" applyAlignment="1">
      <alignment horizontal="left"/>
    </xf>
    <xf numFmtId="0" fontId="28" fillId="0" borderId="16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1" fontId="33" fillId="3" borderId="24" xfId="0" applyNumberFormat="1" applyFont="1" applyFill="1" applyBorder="1" applyAlignment="1">
      <alignment horizontal="center"/>
    </xf>
    <xf numFmtId="1" fontId="33" fillId="3" borderId="25" xfId="0" applyNumberFormat="1" applyFont="1" applyFill="1" applyBorder="1" applyAlignment="1">
      <alignment horizontal="center"/>
    </xf>
    <xf numFmtId="0" fontId="5" fillId="0" borderId="69" xfId="0" applyFont="1" applyFill="1" applyBorder="1" applyAlignment="1">
      <alignment horizontal="center"/>
    </xf>
    <xf numFmtId="0" fontId="9" fillId="2" borderId="3" xfId="4" applyFont="1" applyFill="1" applyBorder="1" applyAlignment="1"/>
    <xf numFmtId="47" fontId="5" fillId="0" borderId="0" xfId="0" applyNumberFormat="1" applyFont="1"/>
    <xf numFmtId="1" fontId="7" fillId="0" borderId="14" xfId="4" applyNumberFormat="1" applyFont="1" applyFill="1" applyBorder="1" applyAlignment="1">
      <alignment horizontal="center"/>
    </xf>
    <xf numFmtId="1" fontId="5" fillId="0" borderId="134" xfId="3" applyFont="1" applyFill="1" applyBorder="1" applyAlignment="1">
      <alignment horizontal="center"/>
    </xf>
    <xf numFmtId="1" fontId="7" fillId="0" borderId="15" xfId="3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7" fillId="9" borderId="98" xfId="0" applyFont="1" applyFill="1" applyBorder="1" applyAlignment="1">
      <alignment horizontal="center"/>
    </xf>
    <xf numFmtId="0" fontId="7" fillId="9" borderId="142" xfId="0" applyFont="1" applyFill="1" applyBorder="1" applyAlignment="1">
      <alignment horizontal="center"/>
    </xf>
    <xf numFmtId="0" fontId="7" fillId="0" borderId="142" xfId="0" applyFont="1" applyFill="1" applyBorder="1" applyAlignment="1">
      <alignment horizontal="center"/>
    </xf>
    <xf numFmtId="0" fontId="0" fillId="0" borderId="69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37" xfId="0" applyFill="1" applyBorder="1" applyAlignment="1">
      <alignment horizontal="center" vertical="center"/>
    </xf>
    <xf numFmtId="1" fontId="7" fillId="2" borderId="42" xfId="4" applyNumberFormat="1" applyFont="1" applyFill="1" applyBorder="1" applyAlignment="1">
      <alignment horizontal="center"/>
    </xf>
    <xf numFmtId="0" fontId="5" fillId="2" borderId="144" xfId="4" applyFont="1" applyFill="1" applyBorder="1" applyAlignment="1"/>
    <xf numFmtId="1" fontId="5" fillId="0" borderId="33" xfId="2" applyFont="1" applyBorder="1" applyAlignment="1">
      <alignment horizontal="center"/>
    </xf>
    <xf numFmtId="1" fontId="5" fillId="0" borderId="145" xfId="1" applyFont="1" applyFill="1" applyBorder="1" applyAlignment="1">
      <alignment horizontal="center"/>
    </xf>
    <xf numFmtId="0" fontId="13" fillId="0" borderId="42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1" fontId="5" fillId="0" borderId="42" xfId="0" applyNumberFormat="1" applyFont="1" applyFill="1" applyBorder="1" applyAlignment="1">
      <alignment horizontal="center"/>
    </xf>
    <xf numFmtId="1" fontId="5" fillId="0" borderId="42" xfId="1" applyFont="1" applyFill="1" applyBorder="1" applyAlignment="1">
      <alignment horizontal="center" vertical="center"/>
    </xf>
    <xf numFmtId="1" fontId="5" fillId="0" borderId="43" xfId="1" applyFont="1" applyFill="1" applyBorder="1" applyAlignment="1">
      <alignment horizontal="center" vertical="center"/>
    </xf>
    <xf numFmtId="1" fontId="5" fillId="0" borderId="144" xfId="1" applyFont="1" applyFill="1" applyBorder="1" applyAlignment="1">
      <alignment horizontal="center"/>
    </xf>
    <xf numFmtId="0" fontId="0" fillId="0" borderId="42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1" fontId="7" fillId="11" borderId="135" xfId="1" quotePrefix="1" applyFont="1" applyFill="1" applyBorder="1" applyAlignment="1">
      <alignment horizontal="center"/>
    </xf>
    <xf numFmtId="1" fontId="7" fillId="11" borderId="32" xfId="1" applyFont="1" applyFill="1" applyBorder="1" applyAlignment="1">
      <alignment horizontal="center"/>
    </xf>
    <xf numFmtId="0" fontId="7" fillId="5" borderId="145" xfId="0" applyFont="1" applyFill="1" applyBorder="1" applyAlignment="1">
      <alignment horizontal="center"/>
    </xf>
    <xf numFmtId="1" fontId="33" fillId="0" borderId="134" xfId="0" applyNumberFormat="1" applyFont="1" applyFill="1" applyBorder="1" applyAlignment="1">
      <alignment horizontal="center"/>
    </xf>
    <xf numFmtId="0" fontId="7" fillId="0" borderId="134" xfId="0" applyFont="1" applyFill="1" applyBorder="1" applyAlignment="1">
      <alignment horizontal="center"/>
    </xf>
    <xf numFmtId="0" fontId="7" fillId="5" borderId="144" xfId="0" applyFont="1" applyFill="1" applyBorder="1" applyAlignment="1">
      <alignment horizontal="center"/>
    </xf>
    <xf numFmtId="1" fontId="5" fillId="0" borderId="137" xfId="1" applyFont="1" applyFill="1" applyBorder="1" applyAlignment="1">
      <alignment horizontal="center" vertical="center" readingOrder="1"/>
    </xf>
    <xf numFmtId="0" fontId="7" fillId="4" borderId="15" xfId="0" applyFont="1" applyFill="1" applyBorder="1" applyAlignment="1">
      <alignment horizontal="center" vertical="center" readingOrder="1"/>
    </xf>
    <xf numFmtId="0" fontId="7" fillId="4" borderId="16" xfId="0" applyFont="1" applyFill="1" applyBorder="1" applyAlignment="1">
      <alignment horizontal="center" vertical="center" readingOrder="1"/>
    </xf>
    <xf numFmtId="0" fontId="30" fillId="2" borderId="39" xfId="4" applyFont="1" applyFill="1" applyBorder="1" applyAlignment="1"/>
    <xf numFmtId="1" fontId="33" fillId="0" borderId="1" xfId="0" applyNumberFormat="1" applyFont="1" applyFill="1" applyBorder="1" applyAlignment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NumberFormat="1" applyBorder="1"/>
    <xf numFmtId="0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5" fillId="0" borderId="0" xfId="0" applyFont="1" applyBorder="1"/>
    <xf numFmtId="0" fontId="15" fillId="0" borderId="0" xfId="0" applyFont="1" applyFill="1" applyBorder="1"/>
    <xf numFmtId="0" fontId="30" fillId="7" borderId="32" xfId="0" applyFont="1" applyFill="1" applyBorder="1" applyAlignment="1">
      <alignment horizontal="center"/>
    </xf>
    <xf numFmtId="0" fontId="7" fillId="9" borderId="14" xfId="0" applyFont="1" applyFill="1" applyBorder="1" applyAlignment="1">
      <alignment horizontal="center"/>
    </xf>
    <xf numFmtId="1" fontId="5" fillId="0" borderId="62" xfId="1" applyFont="1" applyFill="1" applyBorder="1" applyAlignment="1">
      <alignment horizontal="center"/>
    </xf>
    <xf numFmtId="1" fontId="5" fillId="0" borderId="146" xfId="1" applyFont="1" applyFill="1" applyBorder="1" applyAlignment="1">
      <alignment horizontal="center"/>
    </xf>
    <xf numFmtId="1" fontId="36" fillId="0" borderId="67" xfId="0" applyNumberFormat="1" applyFont="1" applyFill="1" applyBorder="1" applyAlignment="1">
      <alignment horizontal="center"/>
    </xf>
    <xf numFmtId="0" fontId="5" fillId="0" borderId="68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0" borderId="119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0" borderId="137" xfId="0" applyFont="1" applyFill="1" applyBorder="1" applyAlignment="1">
      <alignment horizontal="center"/>
    </xf>
    <xf numFmtId="1" fontId="5" fillId="0" borderId="125" xfId="0" applyNumberFormat="1" applyFont="1" applyFill="1" applyBorder="1" applyAlignment="1">
      <alignment horizontal="center"/>
    </xf>
    <xf numFmtId="0" fontId="0" fillId="0" borderId="6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4" borderId="137" xfId="0" applyFont="1" applyFill="1" applyBorder="1" applyAlignment="1">
      <alignment horizontal="center" vertical="center" readingOrder="1"/>
    </xf>
    <xf numFmtId="0" fontId="7" fillId="5" borderId="137" xfId="0" applyFont="1" applyFill="1" applyBorder="1" applyAlignment="1">
      <alignment horizontal="center"/>
    </xf>
    <xf numFmtId="0" fontId="33" fillId="6" borderId="137" xfId="0" applyFont="1" applyFill="1" applyBorder="1" applyAlignment="1">
      <alignment horizontal="center"/>
    </xf>
    <xf numFmtId="1" fontId="7" fillId="0" borderId="23" xfId="1" applyFont="1" applyFill="1" applyBorder="1" applyAlignment="1">
      <alignment horizontal="center"/>
    </xf>
    <xf numFmtId="0" fontId="31" fillId="0" borderId="0" xfId="4" applyFont="1" applyFill="1" applyBorder="1" applyAlignment="1">
      <alignment horizontal="center"/>
    </xf>
    <xf numFmtId="0" fontId="5" fillId="2" borderId="80" xfId="4" applyFont="1" applyFill="1" applyBorder="1" applyAlignment="1"/>
    <xf numFmtId="0" fontId="9" fillId="2" borderId="36" xfId="4" applyFont="1" applyFill="1" applyBorder="1" applyAlignment="1"/>
    <xf numFmtId="1" fontId="7" fillId="11" borderId="147" xfId="1" applyFont="1" applyFill="1" applyBorder="1" applyAlignment="1">
      <alignment horizontal="center"/>
    </xf>
    <xf numFmtId="1" fontId="5" fillId="0" borderId="148" xfId="1" applyFont="1" applyFill="1" applyBorder="1" applyAlignment="1">
      <alignment horizontal="center"/>
    </xf>
    <xf numFmtId="0" fontId="9" fillId="2" borderId="8" xfId="4" applyFont="1" applyFill="1" applyBorder="1" applyAlignment="1"/>
    <xf numFmtId="1" fontId="5" fillId="2" borderId="8" xfId="4" applyNumberFormat="1" applyFont="1" applyFill="1" applyBorder="1" applyAlignment="1">
      <alignment horizontal="left"/>
    </xf>
    <xf numFmtId="0" fontId="7" fillId="0" borderId="51" xfId="0" applyFont="1" applyFill="1" applyBorder="1" applyAlignment="1">
      <alignment horizontal="center"/>
    </xf>
    <xf numFmtId="0" fontId="28" fillId="0" borderId="17" xfId="0" applyFont="1" applyFill="1" applyBorder="1" applyAlignment="1">
      <alignment horizontal="center"/>
    </xf>
    <xf numFmtId="0" fontId="5" fillId="0" borderId="136" xfId="0" applyFont="1" applyFill="1" applyBorder="1" applyAlignment="1">
      <alignment horizontal="center"/>
    </xf>
    <xf numFmtId="0" fontId="30" fillId="0" borderId="8" xfId="4" applyFont="1" applyFill="1" applyBorder="1" applyAlignment="1"/>
    <xf numFmtId="165" fontId="7" fillId="0" borderId="0" xfId="0" applyNumberFormat="1" applyFont="1"/>
    <xf numFmtId="165" fontId="0" fillId="0" borderId="0" xfId="0" applyNumberFormat="1" applyAlignment="1">
      <alignment horizontal="center"/>
    </xf>
    <xf numFmtId="0" fontId="11" fillId="0" borderId="0" xfId="0" applyFont="1" applyBorder="1"/>
    <xf numFmtId="0" fontId="5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7" fontId="0" fillId="0" borderId="0" xfId="0" quotePrefix="1" applyNumberFormat="1" applyBorder="1" applyAlignment="1">
      <alignment horizontal="left"/>
    </xf>
    <xf numFmtId="1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left"/>
    </xf>
    <xf numFmtId="1" fontId="7" fillId="0" borderId="53" xfId="3" applyFont="1" applyFill="1" applyBorder="1" applyAlignment="1">
      <alignment horizontal="center"/>
    </xf>
    <xf numFmtId="1" fontId="7" fillId="0" borderId="6" xfId="3" applyFont="1" applyFill="1" applyBorder="1" applyAlignment="1">
      <alignment horizontal="center"/>
    </xf>
    <xf numFmtId="0" fontId="7" fillId="0" borderId="62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1" fontId="5" fillId="0" borderId="54" xfId="1" applyFont="1" applyFill="1" applyBorder="1" applyAlignment="1">
      <alignment horizontal="center"/>
    </xf>
    <xf numFmtId="1" fontId="30" fillId="7" borderId="15" xfId="1" applyFont="1" applyFill="1" applyBorder="1" applyAlignment="1">
      <alignment horizontal="center"/>
    </xf>
    <xf numFmtId="1" fontId="7" fillId="0" borderId="142" xfId="1" applyFont="1" applyFill="1" applyBorder="1" applyAlignment="1">
      <alignment horizontal="center"/>
    </xf>
    <xf numFmtId="0" fontId="40" fillId="0" borderId="0" xfId="0" applyNumberFormat="1" applyFont="1" applyBorder="1"/>
    <xf numFmtId="0" fontId="40" fillId="0" borderId="0" xfId="0" applyNumberFormat="1" applyFont="1" applyBorder="1" applyAlignment="1">
      <alignment horizontal="center"/>
    </xf>
    <xf numFmtId="1" fontId="5" fillId="0" borderId="120" xfId="1" applyFont="1" applyFill="1" applyBorder="1" applyAlignment="1">
      <alignment horizontal="center"/>
    </xf>
    <xf numFmtId="1" fontId="5" fillId="0" borderId="69" xfId="1" applyFont="1" applyFill="1" applyBorder="1" applyAlignment="1">
      <alignment horizontal="center" vertical="center"/>
    </xf>
    <xf numFmtId="1" fontId="5" fillId="0" borderId="24" xfId="1" applyFont="1" applyFill="1" applyBorder="1" applyAlignment="1">
      <alignment horizontal="center" vertical="center"/>
    </xf>
    <xf numFmtId="1" fontId="5" fillId="0" borderId="25" xfId="1" applyFont="1" applyFill="1" applyBorder="1" applyAlignment="1">
      <alignment horizontal="center" vertical="center"/>
    </xf>
    <xf numFmtId="1" fontId="5" fillId="0" borderId="15" xfId="1" applyFont="1" applyFill="1" applyBorder="1" applyAlignment="1">
      <alignment horizontal="center" vertical="center"/>
    </xf>
    <xf numFmtId="1" fontId="5" fillId="0" borderId="16" xfId="1" applyFont="1" applyFill="1" applyBorder="1" applyAlignment="1">
      <alignment horizontal="center" vertical="center"/>
    </xf>
    <xf numFmtId="0" fontId="7" fillId="5" borderId="136" xfId="0" applyFont="1" applyFill="1" applyBorder="1" applyAlignment="1">
      <alignment horizontal="center"/>
    </xf>
    <xf numFmtId="1" fontId="30" fillId="2" borderId="8" xfId="4" applyNumberFormat="1" applyFont="1" applyFill="1" applyBorder="1" applyAlignment="1">
      <alignment horizontal="left"/>
    </xf>
    <xf numFmtId="1" fontId="5" fillId="0" borderId="149" xfId="1" applyFont="1" applyFill="1" applyBorder="1" applyAlignment="1">
      <alignment horizontal="center"/>
    </xf>
    <xf numFmtId="1" fontId="7" fillId="11" borderId="150" xfId="1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1" fontId="7" fillId="0" borderId="140" xfId="2" applyFont="1" applyBorder="1" applyAlignment="1">
      <alignment horizontal="center"/>
    </xf>
    <xf numFmtId="1" fontId="7" fillId="11" borderId="76" xfId="1" quotePrefix="1" applyFont="1" applyFill="1" applyBorder="1" applyAlignment="1">
      <alignment horizontal="center"/>
    </xf>
    <xf numFmtId="0" fontId="13" fillId="7" borderId="51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/>
    </xf>
    <xf numFmtId="0" fontId="7" fillId="5" borderId="134" xfId="0" applyFont="1" applyFill="1" applyBorder="1" applyAlignment="1">
      <alignment horizontal="center" vertical="center" readingOrder="1"/>
    </xf>
    <xf numFmtId="0" fontId="33" fillId="6" borderId="6" xfId="0" applyFont="1" applyFill="1" applyBorder="1" applyAlignment="1">
      <alignment horizontal="center"/>
    </xf>
    <xf numFmtId="0" fontId="0" fillId="0" borderId="134" xfId="0" applyFill="1" applyBorder="1" applyAlignment="1">
      <alignment horizontal="center" vertical="center"/>
    </xf>
    <xf numFmtId="1" fontId="30" fillId="7" borderId="16" xfId="1" applyFont="1" applyFill="1" applyBorder="1" applyAlignment="1">
      <alignment horizontal="center"/>
    </xf>
    <xf numFmtId="1" fontId="28" fillId="7" borderId="15" xfId="1" applyFont="1" applyFill="1" applyBorder="1" applyAlignment="1">
      <alignment horizontal="center"/>
    </xf>
    <xf numFmtId="1" fontId="7" fillId="0" borderId="44" xfId="0" applyNumberFormat="1" applyFont="1" applyBorder="1" applyAlignment="1">
      <alignment horizontal="center"/>
    </xf>
    <xf numFmtId="1" fontId="7" fillId="0" borderId="58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6" borderId="14" xfId="0" applyFont="1" applyFill="1" applyBorder="1" applyAlignment="1">
      <alignment horizontal="center"/>
    </xf>
    <xf numFmtId="0" fontId="10" fillId="6" borderId="17" xfId="0" applyFont="1" applyFill="1" applyBorder="1" applyAlignment="1">
      <alignment horizontal="center"/>
    </xf>
    <xf numFmtId="0" fontId="10" fillId="6" borderId="56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56" xfId="0" applyFont="1" applyFill="1" applyBorder="1" applyAlignment="1">
      <alignment horizontal="center"/>
    </xf>
    <xf numFmtId="0" fontId="11" fillId="5" borderId="34" xfId="0" applyFont="1" applyFill="1" applyBorder="1" applyAlignment="1">
      <alignment horizontal="center"/>
    </xf>
    <xf numFmtId="0" fontId="11" fillId="5" borderId="35" xfId="0" applyFont="1" applyFill="1" applyBorder="1" applyAlignment="1">
      <alignment horizontal="center"/>
    </xf>
    <xf numFmtId="1" fontId="10" fillId="3" borderId="14" xfId="0" applyNumberFormat="1" applyFont="1" applyFill="1" applyBorder="1" applyAlignment="1">
      <alignment horizontal="center"/>
    </xf>
    <xf numFmtId="1" fontId="10" fillId="3" borderId="17" xfId="0" applyNumberFormat="1" applyFont="1" applyFill="1" applyBorder="1" applyAlignment="1">
      <alignment horizontal="center"/>
    </xf>
    <xf numFmtId="1" fontId="10" fillId="3" borderId="56" xfId="0" applyNumberFormat="1" applyFont="1" applyFill="1" applyBorder="1" applyAlignment="1">
      <alignment horizontal="center"/>
    </xf>
    <xf numFmtId="0" fontId="11" fillId="5" borderId="32" xfId="0" applyFont="1" applyFill="1" applyBorder="1" applyAlignment="1">
      <alignment horizontal="center"/>
    </xf>
    <xf numFmtId="0" fontId="11" fillId="5" borderId="51" xfId="0" applyFont="1" applyFill="1" applyBorder="1" applyAlignment="1">
      <alignment horizontal="center"/>
    </xf>
    <xf numFmtId="0" fontId="26" fillId="8" borderId="14" xfId="0" applyFont="1" applyFill="1" applyBorder="1" applyAlignment="1">
      <alignment horizontal="center"/>
    </xf>
    <xf numFmtId="0" fontId="26" fillId="8" borderId="17" xfId="0" applyFont="1" applyFill="1" applyBorder="1" applyAlignment="1">
      <alignment horizontal="center"/>
    </xf>
    <xf numFmtId="0" fontId="26" fillId="8" borderId="56" xfId="0" applyFont="1" applyFill="1" applyBorder="1" applyAlignment="1">
      <alignment horizontal="center"/>
    </xf>
    <xf numFmtId="1" fontId="35" fillId="12" borderId="14" xfId="1" applyFont="1" applyFill="1" applyBorder="1" applyAlignment="1">
      <alignment horizontal="center"/>
    </xf>
    <xf numFmtId="1" fontId="35" fillId="12" borderId="17" xfId="1" applyFont="1" applyFill="1" applyBorder="1" applyAlignment="1">
      <alignment horizontal="center"/>
    </xf>
    <xf numFmtId="1" fontId="35" fillId="12" borderId="65" xfId="1" applyFont="1" applyFill="1" applyBorder="1" applyAlignment="1">
      <alignment horizontal="center"/>
    </xf>
    <xf numFmtId="49" fontId="9" fillId="0" borderId="14" xfId="0" applyNumberFormat="1" applyFont="1" applyBorder="1" applyAlignment="1">
      <alignment horizontal="center"/>
    </xf>
    <xf numFmtId="49" fontId="9" fillId="0" borderId="56" xfId="0" applyNumberFormat="1" applyFont="1" applyBorder="1" applyAlignment="1">
      <alignment horizontal="center"/>
    </xf>
    <xf numFmtId="0" fontId="7" fillId="0" borderId="59" xfId="0" applyFont="1" applyFill="1" applyBorder="1" applyAlignment="1">
      <alignment horizontal="center"/>
    </xf>
    <xf numFmtId="1" fontId="7" fillId="0" borderId="45" xfId="0" applyNumberFormat="1" applyFont="1" applyBorder="1" applyAlignment="1">
      <alignment horizontal="center"/>
    </xf>
    <xf numFmtId="49" fontId="7" fillId="0" borderId="44" xfId="0" applyNumberFormat="1" applyFont="1" applyBorder="1" applyAlignment="1">
      <alignment horizontal="center"/>
    </xf>
    <xf numFmtId="49" fontId="7" fillId="0" borderId="58" xfId="0" applyNumberFormat="1" applyFont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7" fillId="0" borderId="58" xfId="0" applyFont="1" applyFill="1" applyBorder="1" applyAlignment="1">
      <alignment horizontal="center"/>
    </xf>
    <xf numFmtId="16" fontId="7" fillId="0" borderId="59" xfId="0" applyNumberFormat="1" applyFont="1" applyFill="1" applyBorder="1" applyAlignment="1">
      <alignment horizontal="center"/>
    </xf>
    <xf numFmtId="16" fontId="7" fillId="0" borderId="58" xfId="0" applyNumberFormat="1" applyFont="1" applyFill="1" applyBorder="1" applyAlignment="1">
      <alignment horizontal="center"/>
    </xf>
    <xf numFmtId="16" fontId="7" fillId="0" borderId="4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5" borderId="84" xfId="0" applyFont="1" applyFill="1" applyBorder="1" applyAlignment="1">
      <alignment horizontal="center"/>
    </xf>
    <xf numFmtId="0" fontId="11" fillId="5" borderId="52" xfId="0" applyFont="1" applyFill="1" applyBorder="1" applyAlignment="1">
      <alignment horizontal="center"/>
    </xf>
    <xf numFmtId="49" fontId="9" fillId="0" borderId="17" xfId="0" applyNumberFormat="1" applyFont="1" applyBorder="1" applyAlignment="1">
      <alignment horizontal="center"/>
    </xf>
    <xf numFmtId="0" fontId="14" fillId="7" borderId="123" xfId="0" applyFont="1" applyFill="1" applyBorder="1" applyAlignment="1">
      <alignment horizontal="center"/>
    </xf>
    <xf numFmtId="0" fontId="14" fillId="7" borderId="124" xfId="0" applyFont="1" applyFill="1" applyBorder="1" applyAlignment="1">
      <alignment horizontal="center"/>
    </xf>
    <xf numFmtId="0" fontId="14" fillId="7" borderId="125" xfId="0" applyFont="1" applyFill="1" applyBorder="1" applyAlignment="1">
      <alignment horizontal="center"/>
    </xf>
    <xf numFmtId="1" fontId="35" fillId="12" borderId="120" xfId="1" applyFont="1" applyFill="1" applyBorder="1" applyAlignment="1">
      <alignment horizontal="center"/>
    </xf>
    <xf numFmtId="1" fontId="35" fillId="12" borderId="121" xfId="1" applyFont="1" applyFill="1" applyBorder="1" applyAlignment="1">
      <alignment horizontal="center"/>
    </xf>
    <xf numFmtId="1" fontId="35" fillId="12" borderId="122" xfId="1" applyFont="1" applyFill="1" applyBorder="1" applyAlignment="1">
      <alignment horizontal="center"/>
    </xf>
    <xf numFmtId="0" fontId="7" fillId="0" borderId="2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82" xfId="0" applyFont="1" applyBorder="1" applyAlignment="1">
      <alignment horizontal="left" vertical="center"/>
    </xf>
    <xf numFmtId="0" fontId="7" fillId="0" borderId="44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7" fillId="0" borderId="44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7" fillId="0" borderId="36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0" fontId="7" fillId="0" borderId="90" xfId="0" quotePrefix="1" applyFont="1" applyBorder="1" applyAlignment="1">
      <alignment horizontal="left"/>
    </xf>
    <xf numFmtId="0" fontId="7" fillId="0" borderId="19" xfId="0" quotePrefix="1" applyFont="1" applyBorder="1" applyAlignment="1">
      <alignment horizontal="left"/>
    </xf>
    <xf numFmtId="0" fontId="7" fillId="0" borderId="91" xfId="0" quotePrefix="1" applyFont="1" applyBorder="1" applyAlignment="1">
      <alignment horizontal="left"/>
    </xf>
    <xf numFmtId="0" fontId="27" fillId="0" borderId="87" xfId="0" applyFont="1" applyBorder="1" applyAlignment="1">
      <alignment horizontal="left"/>
    </xf>
    <xf numFmtId="0" fontId="27" fillId="0" borderId="88" xfId="0" applyFont="1" applyBorder="1" applyAlignment="1">
      <alignment horizontal="left"/>
    </xf>
    <xf numFmtId="0" fontId="27" fillId="0" borderId="89" xfId="0" applyFont="1" applyBorder="1" applyAlignment="1">
      <alignment horizontal="left"/>
    </xf>
    <xf numFmtId="16" fontId="7" fillId="0" borderId="36" xfId="0" applyNumberFormat="1" applyFont="1" applyBorder="1" applyAlignment="1">
      <alignment horizontal="center"/>
    </xf>
    <xf numFmtId="16" fontId="7" fillId="0" borderId="40" xfId="0" applyNumberFormat="1" applyFont="1" applyBorder="1" applyAlignment="1">
      <alignment horizontal="center"/>
    </xf>
    <xf numFmtId="1" fontId="7" fillId="0" borderId="36" xfId="0" applyNumberFormat="1" applyFont="1" applyBorder="1" applyAlignment="1">
      <alignment horizontal="center"/>
    </xf>
    <xf numFmtId="1" fontId="7" fillId="0" borderId="12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center"/>
    </xf>
    <xf numFmtId="16" fontId="7" fillId="0" borderId="33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16" fontId="7" fillId="0" borderId="12" xfId="0" applyNumberFormat="1" applyFont="1" applyBorder="1" applyAlignment="1">
      <alignment horizontal="center"/>
    </xf>
    <xf numFmtId="16" fontId="7" fillId="0" borderId="33" xfId="0" applyNumberFormat="1" applyFont="1" applyFill="1" applyBorder="1" applyAlignment="1">
      <alignment horizontal="center"/>
    </xf>
    <xf numFmtId="1" fontId="7" fillId="0" borderId="46" xfId="0" applyNumberFormat="1" applyFont="1" applyBorder="1" applyAlignment="1">
      <alignment horizontal="center"/>
    </xf>
    <xf numFmtId="1" fontId="7" fillId="0" borderId="57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" fontId="11" fillId="10" borderId="32" xfId="0" applyNumberFormat="1" applyFont="1" applyFill="1" applyBorder="1" applyAlignment="1">
      <alignment horizontal="center"/>
    </xf>
    <xf numFmtId="1" fontId="11" fillId="10" borderId="52" xfId="0" applyNumberFormat="1" applyFont="1" applyFill="1" applyBorder="1" applyAlignment="1">
      <alignment horizontal="center"/>
    </xf>
    <xf numFmtId="1" fontId="11" fillId="10" borderId="51" xfId="0" applyNumberFormat="1" applyFont="1" applyFill="1" applyBorder="1" applyAlignment="1">
      <alignment horizontal="center"/>
    </xf>
    <xf numFmtId="0" fontId="10" fillId="6" borderId="61" xfId="0" applyFont="1" applyFill="1" applyBorder="1" applyAlignment="1">
      <alignment horizontal="center"/>
    </xf>
    <xf numFmtId="0" fontId="10" fillId="6" borderId="85" xfId="0" applyFont="1" applyFill="1" applyBorder="1" applyAlignment="1">
      <alignment horizontal="center"/>
    </xf>
    <xf numFmtId="0" fontId="10" fillId="6" borderId="86" xfId="0" applyFont="1" applyFill="1" applyBorder="1" applyAlignment="1">
      <alignment horizontal="center"/>
    </xf>
  </cellXfs>
  <cellStyles count="5">
    <cellStyle name="Normal" xfId="0" builtinId="0"/>
    <cellStyle name="PTSNUM" xfId="1"/>
    <cellStyle name="PTSTOT" xfId="2"/>
    <cellStyle name="PTSTOT_N-Regions Lotus Challenge 2013" xfId="3"/>
    <cellStyle name="PTSTXT" xfId="4"/>
  </cellStyles>
  <dxfs count="77"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5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5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5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5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5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5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5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5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5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5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5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5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4"/>
      </font>
      <fill>
        <patternFill>
          <bgColor indexed="13"/>
        </patternFill>
      </fill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5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5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4"/>
      </font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4"/>
      </font>
      <fill>
        <patternFill>
          <bgColor indexed="13"/>
        </patternFill>
      </fill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4"/>
      </font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2"/>
      </font>
      <fill>
        <patternFill>
          <bgColor indexed="45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5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4"/>
      </font>
      <fill>
        <patternFill>
          <bgColor indexed="42"/>
        </patternFill>
      </fill>
    </dxf>
    <dxf>
      <font>
        <b/>
        <i val="0"/>
        <condense val="0"/>
        <extend val="0"/>
        <color indexed="12"/>
      </font>
      <fill>
        <patternFill>
          <bgColor indexed="45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2"/>
      </font>
      <fill>
        <patternFill>
          <bgColor indexed="4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-Regions%20Lotus%20Challeng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"/>
      <sheetName val="Ron Slyper Trophy (B)"/>
      <sheetName val="Dave Hastie Trophy (C)"/>
      <sheetName val="Locost Trophy (L)"/>
      <sheetName val="Club Class T"/>
      <sheetName val="Invitation Class X"/>
      <sheetName val="Index of Perf"/>
      <sheetName val="Enduros"/>
      <sheetName val="D.o.D"/>
      <sheetName val="Sheet1"/>
    </sheetNames>
    <sheetDataSet>
      <sheetData sheetId="0"/>
      <sheetData sheetId="1">
        <row r="11">
          <cell r="B11" t="str">
            <v>KRUGER Jeff</v>
          </cell>
          <cell r="C11">
            <v>9</v>
          </cell>
          <cell r="D11">
            <v>192</v>
          </cell>
          <cell r="E11">
            <v>0</v>
          </cell>
          <cell r="F11">
            <v>192</v>
          </cell>
        </row>
        <row r="12">
          <cell r="B12" t="str">
            <v>GEARING Rob</v>
          </cell>
          <cell r="C12">
            <v>8</v>
          </cell>
          <cell r="D12">
            <v>186</v>
          </cell>
          <cell r="E12">
            <v>0</v>
          </cell>
          <cell r="F12">
            <v>186</v>
          </cell>
        </row>
        <row r="13">
          <cell r="B13" t="str">
            <v>GABLE Jeff</v>
          </cell>
          <cell r="C13">
            <v>9</v>
          </cell>
          <cell r="D13">
            <v>174</v>
          </cell>
          <cell r="E13">
            <v>10</v>
          </cell>
          <cell r="F13">
            <v>164</v>
          </cell>
        </row>
        <row r="14">
          <cell r="B14" t="str">
            <v>JERMY Dave</v>
          </cell>
          <cell r="C14">
            <v>9</v>
          </cell>
          <cell r="D14">
            <v>90</v>
          </cell>
          <cell r="E14">
            <v>2</v>
          </cell>
          <cell r="F14">
            <v>88</v>
          </cell>
        </row>
        <row r="15">
          <cell r="B15" t="str">
            <v>HEWITT Sean</v>
          </cell>
          <cell r="C15">
            <v>9</v>
          </cell>
          <cell r="D15">
            <v>82</v>
          </cell>
          <cell r="E15">
            <v>0</v>
          </cell>
          <cell r="F15">
            <v>82</v>
          </cell>
        </row>
        <row r="16">
          <cell r="B16" t="str">
            <v>JONES Connor</v>
          </cell>
          <cell r="C16">
            <v>7</v>
          </cell>
          <cell r="D16">
            <v>79</v>
          </cell>
          <cell r="E16">
            <v>0</v>
          </cell>
          <cell r="F16">
            <v>79</v>
          </cell>
        </row>
        <row r="17">
          <cell r="B17" t="str">
            <v>FORBES James</v>
          </cell>
          <cell r="C17">
            <v>4</v>
          </cell>
          <cell r="D17">
            <v>52</v>
          </cell>
          <cell r="E17">
            <v>0</v>
          </cell>
          <cell r="F17">
            <v>52</v>
          </cell>
        </row>
        <row r="18">
          <cell r="B18" t="str">
            <v>NEL Johan</v>
          </cell>
          <cell r="C18">
            <v>7</v>
          </cell>
          <cell r="D18">
            <v>47</v>
          </cell>
          <cell r="E18">
            <v>0</v>
          </cell>
          <cell r="F18">
            <v>47</v>
          </cell>
        </row>
        <row r="19">
          <cell r="B19" t="str">
            <v>GUSE Anton</v>
          </cell>
          <cell r="C19">
            <v>5</v>
          </cell>
          <cell r="D19">
            <v>38</v>
          </cell>
          <cell r="E19">
            <v>0</v>
          </cell>
          <cell r="F19">
            <v>38</v>
          </cell>
        </row>
        <row r="20">
          <cell r="B20" t="str">
            <v>FALKINER Thomas</v>
          </cell>
          <cell r="C20">
            <v>4</v>
          </cell>
          <cell r="D20">
            <v>33</v>
          </cell>
          <cell r="E20">
            <v>0</v>
          </cell>
          <cell r="F20">
            <v>33</v>
          </cell>
        </row>
        <row r="21">
          <cell r="B21" t="str">
            <v>SPIES Allan</v>
          </cell>
          <cell r="C21">
            <v>3</v>
          </cell>
          <cell r="D21">
            <v>27</v>
          </cell>
          <cell r="E21">
            <v>0</v>
          </cell>
          <cell r="F21">
            <v>27</v>
          </cell>
        </row>
        <row r="22">
          <cell r="B22" t="str">
            <v>SCHAAP Carel</v>
          </cell>
          <cell r="C22">
            <v>7</v>
          </cell>
          <cell r="D22">
            <v>27</v>
          </cell>
          <cell r="E22">
            <v>0</v>
          </cell>
          <cell r="F22">
            <v>27</v>
          </cell>
        </row>
        <row r="23">
          <cell r="B23" t="str">
            <v>CLARK Glen</v>
          </cell>
          <cell r="C23">
            <v>2</v>
          </cell>
          <cell r="D23">
            <v>26</v>
          </cell>
          <cell r="E23">
            <v>0</v>
          </cell>
          <cell r="F23">
            <v>26</v>
          </cell>
        </row>
        <row r="24">
          <cell r="B24" t="str">
            <v>STRYDOM Ettienne</v>
          </cell>
          <cell r="C24">
            <v>3</v>
          </cell>
          <cell r="D24">
            <v>22</v>
          </cell>
          <cell r="E24">
            <v>0</v>
          </cell>
          <cell r="F24">
            <v>22</v>
          </cell>
        </row>
        <row r="25">
          <cell r="B25" t="str">
            <v>CLOUD Ken</v>
          </cell>
          <cell r="C25">
            <v>4</v>
          </cell>
          <cell r="D25">
            <v>18</v>
          </cell>
          <cell r="E25">
            <v>0</v>
          </cell>
          <cell r="F25">
            <v>18</v>
          </cell>
        </row>
        <row r="26">
          <cell r="B26" t="str">
            <v>de LATER Neil</v>
          </cell>
          <cell r="C26">
            <v>3</v>
          </cell>
          <cell r="D26">
            <v>15</v>
          </cell>
          <cell r="E26">
            <v>0</v>
          </cell>
          <cell r="F26">
            <v>15</v>
          </cell>
        </row>
        <row r="27">
          <cell r="B27" t="str">
            <v>MORDAUNT Rob</v>
          </cell>
          <cell r="C27">
            <v>1</v>
          </cell>
          <cell r="D27">
            <v>9</v>
          </cell>
          <cell r="E27">
            <v>0</v>
          </cell>
          <cell r="F27">
            <v>9</v>
          </cell>
        </row>
        <row r="28">
          <cell r="B28" t="str">
            <v>OLIVER Byron</v>
          </cell>
          <cell r="C28">
            <v>2</v>
          </cell>
          <cell r="D28">
            <v>8</v>
          </cell>
          <cell r="E28">
            <v>0</v>
          </cell>
          <cell r="F28">
            <v>8</v>
          </cell>
        </row>
        <row r="29">
          <cell r="B29" t="str">
            <v>OLIVER John</v>
          </cell>
          <cell r="C29">
            <v>1</v>
          </cell>
          <cell r="D29">
            <v>7</v>
          </cell>
          <cell r="E29">
            <v>0</v>
          </cell>
          <cell r="F29">
            <v>7</v>
          </cell>
        </row>
        <row r="30">
          <cell r="B30" t="str">
            <v>SAMUEL Greg</v>
          </cell>
          <cell r="C30">
            <v>1</v>
          </cell>
          <cell r="D30">
            <v>6</v>
          </cell>
          <cell r="E30">
            <v>0</v>
          </cell>
          <cell r="F30">
            <v>6</v>
          </cell>
        </row>
        <row r="31">
          <cell r="B31" t="str">
            <v>MACLEOD Neil</v>
          </cell>
          <cell r="C31">
            <v>1</v>
          </cell>
          <cell r="D31">
            <v>5</v>
          </cell>
          <cell r="E31">
            <v>0</v>
          </cell>
          <cell r="F31">
            <v>5</v>
          </cell>
        </row>
        <row r="32">
          <cell r="B32" t="str">
            <v>GREYLING Brian</v>
          </cell>
          <cell r="C32">
            <v>1</v>
          </cell>
          <cell r="D32">
            <v>4</v>
          </cell>
          <cell r="E32">
            <v>0</v>
          </cell>
          <cell r="F32">
            <v>4</v>
          </cell>
        </row>
        <row r="33">
          <cell r="B33" t="str">
            <v>SWANEPOEL Dewald</v>
          </cell>
          <cell r="C33">
            <v>1</v>
          </cell>
          <cell r="D33">
            <v>3</v>
          </cell>
          <cell r="E33">
            <v>0</v>
          </cell>
          <cell r="F33">
            <v>3</v>
          </cell>
        </row>
        <row r="34">
          <cell r="B34" t="str">
            <v>COHEN Nolan</v>
          </cell>
          <cell r="C34">
            <v>2</v>
          </cell>
          <cell r="D34">
            <v>2</v>
          </cell>
          <cell r="E34">
            <v>0</v>
          </cell>
          <cell r="F34">
            <v>2</v>
          </cell>
        </row>
        <row r="35">
          <cell r="B35" t="str">
            <v>FINDLAY Grant</v>
          </cell>
          <cell r="C35">
            <v>1</v>
          </cell>
          <cell r="D35">
            <v>2</v>
          </cell>
          <cell r="E35">
            <v>0</v>
          </cell>
          <cell r="F35">
            <v>2</v>
          </cell>
        </row>
        <row r="36">
          <cell r="B36" t="str">
            <v>MULLER Lauren</v>
          </cell>
          <cell r="C36">
            <v>1</v>
          </cell>
          <cell r="D36">
            <v>1</v>
          </cell>
          <cell r="E36">
            <v>0</v>
          </cell>
          <cell r="F36">
            <v>1</v>
          </cell>
        </row>
        <row r="37">
          <cell r="B37" t="str">
            <v>ALBERTS Fred</v>
          </cell>
          <cell r="C37">
            <v>1</v>
          </cell>
          <cell r="D37">
            <v>0</v>
          </cell>
          <cell r="E37">
            <v>0</v>
          </cell>
          <cell r="F37">
            <v>0</v>
          </cell>
        </row>
        <row r="38">
          <cell r="B38" t="str">
            <v>LETNIK Andreas</v>
          </cell>
          <cell r="C38">
            <v>1</v>
          </cell>
          <cell r="D38">
            <v>0</v>
          </cell>
          <cell r="E38">
            <v>0</v>
          </cell>
          <cell r="F38">
            <v>0</v>
          </cell>
        </row>
        <row r="39">
          <cell r="B39" t="str">
            <v>DAFEL Andre</v>
          </cell>
          <cell r="C39">
            <v>1</v>
          </cell>
          <cell r="D39">
            <v>0</v>
          </cell>
          <cell r="E39">
            <v>0</v>
          </cell>
          <cell r="F39">
            <v>0</v>
          </cell>
        </row>
        <row r="40">
          <cell r="B40"/>
          <cell r="C40"/>
          <cell r="D40"/>
          <cell r="E40"/>
          <cell r="F40"/>
        </row>
      </sheetData>
      <sheetData sheetId="2">
        <row r="11">
          <cell r="B11" t="str">
            <v>FINDLAY Grant</v>
          </cell>
          <cell r="C11">
            <v>7</v>
          </cell>
          <cell r="D11">
            <v>59</v>
          </cell>
          <cell r="E11">
            <v>0</v>
          </cell>
          <cell r="F11">
            <v>59</v>
          </cell>
        </row>
        <row r="12">
          <cell r="B12" t="str">
            <v>VERMEULEN Philip</v>
          </cell>
          <cell r="C12">
            <v>3</v>
          </cell>
          <cell r="D12">
            <v>50</v>
          </cell>
          <cell r="E12">
            <v>0</v>
          </cell>
          <cell r="F12">
            <v>50</v>
          </cell>
        </row>
        <row r="13">
          <cell r="B13" t="str">
            <v>FUTCHER Mark</v>
          </cell>
          <cell r="C13">
            <v>3</v>
          </cell>
          <cell r="D13">
            <v>44</v>
          </cell>
          <cell r="E13">
            <v>0</v>
          </cell>
          <cell r="F13">
            <v>44</v>
          </cell>
        </row>
        <row r="14">
          <cell r="B14" t="str">
            <v>van JAARSVELDT Garry</v>
          </cell>
          <cell r="C14">
            <v>3</v>
          </cell>
          <cell r="D14">
            <v>22</v>
          </cell>
          <cell r="E14">
            <v>0</v>
          </cell>
          <cell r="F14">
            <v>22</v>
          </cell>
        </row>
        <row r="15">
          <cell r="B15" t="str">
            <v>BLOMQUIST Rowan</v>
          </cell>
          <cell r="C15">
            <v>1</v>
          </cell>
          <cell r="D15">
            <v>20</v>
          </cell>
          <cell r="E15">
            <v>0</v>
          </cell>
          <cell r="F15">
            <v>20</v>
          </cell>
        </row>
        <row r="16">
          <cell r="B16" t="str">
            <v>MAXWELL Wesley</v>
          </cell>
          <cell r="C16">
            <v>2</v>
          </cell>
          <cell r="D16">
            <v>18</v>
          </cell>
          <cell r="E16">
            <v>0</v>
          </cell>
          <cell r="F16">
            <v>18</v>
          </cell>
        </row>
        <row r="17">
          <cell r="B17" t="str">
            <v>GARDEN James</v>
          </cell>
          <cell r="C17">
            <v>2</v>
          </cell>
          <cell r="D17">
            <v>11</v>
          </cell>
          <cell r="E17">
            <v>0</v>
          </cell>
          <cell r="F17">
            <v>11</v>
          </cell>
        </row>
        <row r="18">
          <cell r="B18" t="str">
            <v>MARAIS Johan</v>
          </cell>
          <cell r="C18">
            <v>1</v>
          </cell>
          <cell r="D18">
            <v>5</v>
          </cell>
          <cell r="E18">
            <v>0</v>
          </cell>
          <cell r="F18">
            <v>5</v>
          </cell>
        </row>
        <row r="19">
          <cell r="B19" t="str">
            <v>WOOLEY Chris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</row>
        <row r="20">
          <cell r="B20" t="str">
            <v>SCHAFER Rod</v>
          </cell>
          <cell r="C20">
            <v>1</v>
          </cell>
          <cell r="D20">
            <v>0</v>
          </cell>
          <cell r="E20">
            <v>0</v>
          </cell>
          <cell r="F20">
            <v>0</v>
          </cell>
        </row>
      </sheetData>
      <sheetData sheetId="3">
        <row r="11">
          <cell r="B11" t="str">
            <v>Du TOIT Juan</v>
          </cell>
          <cell r="C11">
            <v>9</v>
          </cell>
          <cell r="D11">
            <v>192</v>
          </cell>
          <cell r="E11">
            <v>14</v>
          </cell>
          <cell r="F11">
            <v>178</v>
          </cell>
        </row>
        <row r="12">
          <cell r="B12" t="str">
            <v>SMIT Gerdus</v>
          </cell>
          <cell r="C12">
            <v>9</v>
          </cell>
          <cell r="D12">
            <v>188</v>
          </cell>
          <cell r="E12">
            <v>12</v>
          </cell>
          <cell r="F12">
            <v>176</v>
          </cell>
        </row>
        <row r="13">
          <cell r="B13" t="str">
            <v>POWELL Johan</v>
          </cell>
          <cell r="C13">
            <v>9</v>
          </cell>
          <cell r="D13">
            <v>180</v>
          </cell>
          <cell r="E13">
            <v>10</v>
          </cell>
          <cell r="F13">
            <v>170</v>
          </cell>
        </row>
        <row r="14">
          <cell r="B14" t="str">
            <v>MAXWELL Wesley</v>
          </cell>
          <cell r="C14">
            <v>5</v>
          </cell>
          <cell r="D14">
            <v>87</v>
          </cell>
          <cell r="E14">
            <v>0</v>
          </cell>
          <cell r="F14">
            <v>87</v>
          </cell>
        </row>
        <row r="15">
          <cell r="B15" t="str">
            <v>KNIGHTS Ben</v>
          </cell>
          <cell r="C15">
            <v>4</v>
          </cell>
          <cell r="D15">
            <v>62</v>
          </cell>
          <cell r="E15">
            <v>0</v>
          </cell>
          <cell r="F15">
            <v>62</v>
          </cell>
        </row>
        <row r="16">
          <cell r="B16" t="str">
            <v>ROBINSON Barry-John</v>
          </cell>
          <cell r="C16">
            <v>5</v>
          </cell>
          <cell r="D16">
            <v>61</v>
          </cell>
          <cell r="E16">
            <v>0</v>
          </cell>
          <cell r="F16">
            <v>61</v>
          </cell>
        </row>
        <row r="17">
          <cell r="B17" t="str">
            <v>DEAN Ashley</v>
          </cell>
          <cell r="C17">
            <v>5</v>
          </cell>
          <cell r="D17">
            <v>56</v>
          </cell>
          <cell r="E17">
            <v>0</v>
          </cell>
          <cell r="F17">
            <v>56</v>
          </cell>
        </row>
        <row r="18">
          <cell r="B18" t="str">
            <v>ADDICOTT Philip</v>
          </cell>
          <cell r="C18">
            <v>9</v>
          </cell>
          <cell r="D18">
            <v>53</v>
          </cell>
          <cell r="E18">
            <v>0</v>
          </cell>
          <cell r="F18">
            <v>53</v>
          </cell>
        </row>
        <row r="19">
          <cell r="B19" t="str">
            <v>LOCHMAN Willy</v>
          </cell>
          <cell r="C19">
            <v>4</v>
          </cell>
          <cell r="D19">
            <v>47</v>
          </cell>
          <cell r="E19">
            <v>0</v>
          </cell>
          <cell r="F19">
            <v>47</v>
          </cell>
        </row>
        <row r="20">
          <cell r="B20" t="str">
            <v>MAHARAJ Dhiraj</v>
          </cell>
          <cell r="C20">
            <v>4</v>
          </cell>
          <cell r="D20">
            <v>33</v>
          </cell>
          <cell r="E20">
            <v>0</v>
          </cell>
          <cell r="F20">
            <v>33</v>
          </cell>
        </row>
        <row r="21">
          <cell r="B21" t="str">
            <v>VIVIERS Johan</v>
          </cell>
          <cell r="C21">
            <v>2</v>
          </cell>
          <cell r="D21">
            <v>22</v>
          </cell>
          <cell r="E21">
            <v>0</v>
          </cell>
          <cell r="F21">
            <v>22</v>
          </cell>
        </row>
        <row r="22">
          <cell r="B22" t="str">
            <v>COETZEE David</v>
          </cell>
          <cell r="C22">
            <v>1</v>
          </cell>
          <cell r="D22">
            <v>12</v>
          </cell>
          <cell r="E22">
            <v>0</v>
          </cell>
          <cell r="F22">
            <v>12</v>
          </cell>
        </row>
        <row r="23">
          <cell r="B23" t="str">
            <v>Du PLESSIS Andre</v>
          </cell>
          <cell r="C23">
            <v>3</v>
          </cell>
          <cell r="D23">
            <v>8</v>
          </cell>
          <cell r="E23">
            <v>0</v>
          </cell>
          <cell r="F23">
            <v>8</v>
          </cell>
        </row>
        <row r="24">
          <cell r="B24" t="str">
            <v>de LATER Neil</v>
          </cell>
          <cell r="C24">
            <v>1</v>
          </cell>
          <cell r="D24">
            <v>5</v>
          </cell>
          <cell r="E24">
            <v>0</v>
          </cell>
          <cell r="F24">
            <v>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name="Kyal 12-7-14 Endur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B94"/>
  <sheetViews>
    <sheetView topLeftCell="A22" zoomScale="80" zoomScaleNormal="80" workbookViewId="0">
      <selection activeCell="A10" sqref="A10:XFD10"/>
    </sheetView>
  </sheetViews>
  <sheetFormatPr defaultRowHeight="10.5" x14ac:dyDescent="0.15"/>
  <cols>
    <col min="1" max="1" width="6.85546875" style="27" bestFit="1" customWidth="1"/>
    <col min="2" max="2" width="4.7109375" style="27" customWidth="1"/>
    <col min="3" max="3" width="25.42578125" style="11" customWidth="1"/>
    <col min="4" max="4" width="8" style="12" customWidth="1"/>
    <col min="5" max="5" width="10.85546875" style="12" customWidth="1"/>
    <col min="6" max="6" width="9" style="12" customWidth="1"/>
    <col min="7" max="23" width="4.7109375" style="12" customWidth="1"/>
    <col min="24" max="24" width="4.7109375" style="2" customWidth="1"/>
    <col min="25" max="25" width="6.5703125" style="49" bestFit="1" customWidth="1"/>
    <col min="26" max="27" width="4.7109375" style="2" customWidth="1"/>
    <col min="28" max="28" width="6.5703125" style="2" bestFit="1" customWidth="1"/>
    <col min="29" max="16384" width="9.140625" style="2"/>
  </cols>
  <sheetData>
    <row r="1" spans="1:28" ht="12.75" x14ac:dyDescent="0.2">
      <c r="A1" s="640" t="s">
        <v>106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0"/>
      <c r="S1" s="640"/>
      <c r="T1" s="640"/>
      <c r="U1" s="640"/>
      <c r="V1" s="640"/>
      <c r="W1" s="640"/>
      <c r="X1" s="640"/>
      <c r="Y1" s="48"/>
    </row>
    <row r="2" spans="1:28" ht="12.75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191"/>
      <c r="X2" s="1"/>
      <c r="Y2" s="48"/>
    </row>
    <row r="3" spans="1:28" ht="12.75" x14ac:dyDescent="0.2">
      <c r="A3" s="31"/>
      <c r="B3" s="647" t="s">
        <v>5</v>
      </c>
      <c r="C3" s="648"/>
      <c r="E3" s="2"/>
      <c r="F3" s="2"/>
      <c r="G3" s="262">
        <v>0</v>
      </c>
      <c r="H3" s="31"/>
      <c r="I3" s="649" t="s">
        <v>10</v>
      </c>
      <c r="J3" s="650"/>
      <c r="K3" s="650"/>
      <c r="L3" s="650"/>
      <c r="M3" s="650"/>
      <c r="N3" s="651"/>
      <c r="P3" s="263">
        <v>0</v>
      </c>
      <c r="R3" s="641" t="s">
        <v>15</v>
      </c>
      <c r="S3" s="642"/>
      <c r="T3" s="642"/>
      <c r="U3" s="642"/>
      <c r="V3" s="642"/>
      <c r="W3" s="642"/>
      <c r="X3" s="642"/>
      <c r="Y3" s="642"/>
      <c r="Z3" s="643"/>
      <c r="AA3" s="49"/>
      <c r="AB3" s="264">
        <v>0</v>
      </c>
    </row>
    <row r="4" spans="1:28" ht="12.75" x14ac:dyDescent="0.2">
      <c r="A4" s="31"/>
      <c r="B4" s="652" t="s">
        <v>6</v>
      </c>
      <c r="C4" s="653"/>
      <c r="E4" s="2"/>
      <c r="F4" s="31"/>
      <c r="G4" s="31"/>
      <c r="H4" s="31"/>
      <c r="I4" s="657" t="s">
        <v>88</v>
      </c>
      <c r="J4" s="658"/>
      <c r="K4" s="659"/>
      <c r="L4" s="381"/>
      <c r="M4" s="381"/>
      <c r="N4" s="381"/>
      <c r="R4" s="654" t="s">
        <v>36</v>
      </c>
      <c r="S4" s="655"/>
      <c r="T4" s="656"/>
      <c r="U4" s="30"/>
      <c r="V4" s="265">
        <v>0</v>
      </c>
      <c r="W4" s="30"/>
      <c r="X4" s="30"/>
      <c r="Y4" s="30"/>
      <c r="Z4" s="30"/>
      <c r="AA4" s="30"/>
      <c r="AB4" s="49"/>
    </row>
    <row r="5" spans="1:28" ht="12.75" x14ac:dyDescent="0.2">
      <c r="A5" s="31"/>
      <c r="B5" s="660" t="s">
        <v>14</v>
      </c>
      <c r="C5" s="661"/>
      <c r="E5" s="2"/>
      <c r="F5" s="31"/>
      <c r="G5" s="31"/>
      <c r="I5" s="380"/>
      <c r="J5" s="380"/>
      <c r="K5" s="380"/>
      <c r="L5" s="382"/>
      <c r="M5" s="382"/>
      <c r="N5" s="382"/>
      <c r="O5" s="382"/>
      <c r="P5" s="72"/>
      <c r="Q5" s="72"/>
      <c r="R5" s="644" t="s">
        <v>7</v>
      </c>
      <c r="S5" s="645"/>
      <c r="T5" s="646"/>
      <c r="U5" s="31"/>
      <c r="V5" s="266">
        <v>0</v>
      </c>
      <c r="W5" s="49"/>
      <c r="Y5" s="2"/>
    </row>
    <row r="6" spans="1:28" ht="12.75" customHeight="1" thickBot="1" x14ac:dyDescent="0.25">
      <c r="A6" s="31"/>
      <c r="B6" s="11"/>
      <c r="C6" s="2"/>
      <c r="D6" s="31"/>
      <c r="E6" s="72"/>
      <c r="F6" s="31"/>
      <c r="G6" s="72"/>
      <c r="H6" s="72"/>
      <c r="I6" s="72"/>
      <c r="J6" s="72"/>
      <c r="K6" s="72"/>
      <c r="L6" s="73"/>
      <c r="M6" s="73"/>
      <c r="N6" s="73"/>
      <c r="O6" s="31"/>
      <c r="P6" s="72"/>
      <c r="Q6" s="73"/>
      <c r="R6" s="31"/>
      <c r="S6" s="31"/>
      <c r="T6" s="31"/>
      <c r="U6" s="31"/>
      <c r="V6" s="31"/>
      <c r="W6" s="191"/>
      <c r="X6" s="1"/>
      <c r="Y6" s="48"/>
    </row>
    <row r="7" spans="1:28" ht="13.5" thickBot="1" x14ac:dyDescent="0.25">
      <c r="A7" s="3"/>
      <c r="B7" s="3"/>
      <c r="C7" s="2"/>
      <c r="D7" s="3"/>
      <c r="E7" s="1"/>
      <c r="F7" s="2"/>
      <c r="G7" s="638">
        <v>1</v>
      </c>
      <c r="H7" s="663"/>
      <c r="I7" s="638">
        <v>2</v>
      </c>
      <c r="J7" s="663"/>
      <c r="K7" s="664" t="s">
        <v>80</v>
      </c>
      <c r="L7" s="665"/>
      <c r="M7" s="638">
        <v>4</v>
      </c>
      <c r="N7" s="639"/>
      <c r="O7" s="638">
        <v>5</v>
      </c>
      <c r="P7" s="639"/>
      <c r="Q7" s="638">
        <v>6</v>
      </c>
      <c r="R7" s="639"/>
      <c r="S7" s="638">
        <v>7</v>
      </c>
      <c r="T7" s="639"/>
      <c r="U7" s="373">
        <v>8</v>
      </c>
      <c r="V7" s="374"/>
      <c r="W7" s="638">
        <v>9</v>
      </c>
      <c r="X7" s="639"/>
      <c r="Y7" s="142"/>
      <c r="Z7" s="1"/>
      <c r="AB7" s="6"/>
    </row>
    <row r="8" spans="1:28" s="4" customFormat="1" ht="12.75" customHeight="1" thickTop="1" thickBot="1" x14ac:dyDescent="0.25">
      <c r="A8" s="28"/>
      <c r="B8" s="28"/>
      <c r="C8" s="186"/>
      <c r="D8" s="186"/>
      <c r="E8" s="346"/>
      <c r="F8" s="372"/>
      <c r="G8" s="662" t="s">
        <v>107</v>
      </c>
      <c r="H8" s="662"/>
      <c r="I8" s="662" t="s">
        <v>103</v>
      </c>
      <c r="J8" s="662"/>
      <c r="K8" s="662" t="s">
        <v>107</v>
      </c>
      <c r="L8" s="662"/>
      <c r="M8" s="662" t="s">
        <v>79</v>
      </c>
      <c r="N8" s="662"/>
      <c r="O8" s="662" t="s">
        <v>108</v>
      </c>
      <c r="P8" s="662"/>
      <c r="Q8" s="666" t="s">
        <v>103</v>
      </c>
      <c r="R8" s="667"/>
      <c r="S8" s="662" t="s">
        <v>108</v>
      </c>
      <c r="T8" s="662"/>
      <c r="U8" s="666" t="s">
        <v>109</v>
      </c>
      <c r="V8" s="667"/>
      <c r="W8" s="662" t="s">
        <v>103</v>
      </c>
      <c r="X8" s="662"/>
      <c r="AB8" s="2"/>
    </row>
    <row r="9" spans="1:28" s="5" customFormat="1" ht="14.25" thickTop="1" thickBot="1" x14ac:dyDescent="0.25">
      <c r="A9" s="81"/>
      <c r="B9" s="25"/>
      <c r="C9" s="24"/>
      <c r="D9" s="18" t="s">
        <v>8</v>
      </c>
      <c r="F9" s="183" t="s">
        <v>81</v>
      </c>
      <c r="G9" s="669">
        <v>42399</v>
      </c>
      <c r="H9" s="668"/>
      <c r="I9" s="668">
        <v>42441</v>
      </c>
      <c r="J9" s="668"/>
      <c r="K9" s="670">
        <v>42469</v>
      </c>
      <c r="L9" s="669"/>
      <c r="M9" s="668">
        <v>42525</v>
      </c>
      <c r="N9" s="668"/>
      <c r="O9" s="668">
        <v>42553</v>
      </c>
      <c r="P9" s="668"/>
      <c r="Q9" s="670">
        <v>42588</v>
      </c>
      <c r="R9" s="669"/>
      <c r="S9" s="668">
        <v>42623</v>
      </c>
      <c r="T9" s="668"/>
      <c r="U9" s="670">
        <v>42651</v>
      </c>
      <c r="V9" s="669"/>
      <c r="W9" s="668">
        <v>42693</v>
      </c>
      <c r="X9" s="668"/>
      <c r="Y9" s="172">
        <f>SUM(Y11:Y60)-('Ron Slyper Trophy (B)'!Y9+'Dave Hastie Trophy (C)'!Y9+'Locost Trophy (L)'!Y9)</f>
        <v>0</v>
      </c>
      <c r="AB9" s="2"/>
    </row>
    <row r="10" spans="1:28" s="6" customFormat="1" ht="13.5" thickBot="1" x14ac:dyDescent="0.25">
      <c r="A10" s="104" t="s">
        <v>3</v>
      </c>
      <c r="B10" s="104" t="s">
        <v>32</v>
      </c>
      <c r="C10" s="70" t="s">
        <v>0</v>
      </c>
      <c r="D10" s="20" t="s">
        <v>9</v>
      </c>
      <c r="E10" s="55" t="s">
        <v>82</v>
      </c>
      <c r="F10" s="183" t="s">
        <v>83</v>
      </c>
      <c r="G10" s="56" t="s">
        <v>1</v>
      </c>
      <c r="H10" s="57" t="s">
        <v>2</v>
      </c>
      <c r="I10" s="56" t="s">
        <v>1</v>
      </c>
      <c r="J10" s="57" t="s">
        <v>2</v>
      </c>
      <c r="K10" s="55" t="s">
        <v>1</v>
      </c>
      <c r="L10" s="55" t="s">
        <v>2</v>
      </c>
      <c r="M10" s="56" t="s">
        <v>1</v>
      </c>
      <c r="N10" s="57" t="s">
        <v>2</v>
      </c>
      <c r="O10" s="56" t="s">
        <v>1</v>
      </c>
      <c r="P10" s="57" t="s">
        <v>2</v>
      </c>
      <c r="Q10" s="56" t="s">
        <v>1</v>
      </c>
      <c r="R10" s="55" t="s">
        <v>2</v>
      </c>
      <c r="S10" s="56" t="s">
        <v>1</v>
      </c>
      <c r="T10" s="57" t="s">
        <v>2</v>
      </c>
      <c r="U10" s="56" t="s">
        <v>1</v>
      </c>
      <c r="V10" s="55" t="s">
        <v>2</v>
      </c>
      <c r="W10" s="56" t="s">
        <v>1</v>
      </c>
      <c r="X10" s="57" t="s">
        <v>2</v>
      </c>
      <c r="Y10" s="70" t="s">
        <v>17</v>
      </c>
      <c r="AB10" s="2"/>
    </row>
    <row r="11" spans="1:28" ht="13.5" thickTop="1" x14ac:dyDescent="0.2">
      <c r="A11" s="102">
        <v>76</v>
      </c>
      <c r="B11" s="16" t="s">
        <v>33</v>
      </c>
      <c r="C11" s="8" t="s">
        <v>204</v>
      </c>
      <c r="D11" s="107">
        <f t="shared" ref="D11:D42" si="0">SUM(G11:X11)</f>
        <v>192</v>
      </c>
      <c r="E11" s="195">
        <f t="shared" ref="E11:E26" si="1">MIN(SUM(G11:H11),I11+J11,K11+L11,M11+N11,O11+P11,Q11+R11,S11+T11,U11+V11,W11+X11)</f>
        <v>0</v>
      </c>
      <c r="F11" s="196">
        <f t="shared" ref="F11:F42" si="2">D11-E11</f>
        <v>192</v>
      </c>
      <c r="G11" s="354">
        <v>12</v>
      </c>
      <c r="H11" s="42">
        <v>14</v>
      </c>
      <c r="I11" s="394">
        <v>0</v>
      </c>
      <c r="J11" s="266">
        <v>0</v>
      </c>
      <c r="K11" s="197">
        <v>12</v>
      </c>
      <c r="L11" s="162">
        <v>12</v>
      </c>
      <c r="M11" s="161">
        <v>14</v>
      </c>
      <c r="N11" s="162">
        <v>14</v>
      </c>
      <c r="O11" s="41">
        <v>14</v>
      </c>
      <c r="P11" s="162">
        <v>2</v>
      </c>
      <c r="Q11" s="161">
        <v>14</v>
      </c>
      <c r="R11" s="165">
        <v>14</v>
      </c>
      <c r="S11" s="41">
        <v>14</v>
      </c>
      <c r="T11" s="456">
        <v>0</v>
      </c>
      <c r="U11" s="41">
        <v>14</v>
      </c>
      <c r="V11" s="42">
        <v>14</v>
      </c>
      <c r="W11" s="41">
        <v>14</v>
      </c>
      <c r="X11" s="42">
        <v>14</v>
      </c>
      <c r="Y11" s="74">
        <v>11</v>
      </c>
      <c r="AA11" s="27"/>
    </row>
    <row r="12" spans="1:28" ht="14.25" customHeight="1" x14ac:dyDescent="0.2">
      <c r="A12" s="103">
        <v>68</v>
      </c>
      <c r="B12" s="15" t="s">
        <v>33</v>
      </c>
      <c r="C12" s="7" t="s">
        <v>26</v>
      </c>
      <c r="D12" s="89">
        <f t="shared" si="0"/>
        <v>186</v>
      </c>
      <c r="E12" s="195">
        <f t="shared" si="1"/>
        <v>0</v>
      </c>
      <c r="F12" s="198">
        <f t="shared" si="2"/>
        <v>186</v>
      </c>
      <c r="G12" s="354">
        <v>14</v>
      </c>
      <c r="H12" s="42">
        <v>12</v>
      </c>
      <c r="I12" s="41">
        <v>14</v>
      </c>
      <c r="J12" s="200">
        <v>12</v>
      </c>
      <c r="K12" s="197">
        <v>14</v>
      </c>
      <c r="L12" s="42">
        <v>14</v>
      </c>
      <c r="M12" s="41"/>
      <c r="N12" s="42"/>
      <c r="O12" s="400">
        <v>0</v>
      </c>
      <c r="P12" s="14">
        <v>12</v>
      </c>
      <c r="Q12" s="41">
        <v>12</v>
      </c>
      <c r="R12" s="166">
        <v>10</v>
      </c>
      <c r="S12" s="41">
        <v>12</v>
      </c>
      <c r="T12" s="42">
        <v>12</v>
      </c>
      <c r="U12" s="13">
        <v>12</v>
      </c>
      <c r="V12" s="42">
        <v>12</v>
      </c>
      <c r="W12" s="41">
        <v>12</v>
      </c>
      <c r="X12" s="42">
        <v>12</v>
      </c>
      <c r="Y12" s="44">
        <v>5</v>
      </c>
    </row>
    <row r="13" spans="1:28" ht="12.75" x14ac:dyDescent="0.2">
      <c r="A13" s="102">
        <v>77</v>
      </c>
      <c r="B13" s="16" t="s">
        <v>34</v>
      </c>
      <c r="C13" s="8" t="s">
        <v>24</v>
      </c>
      <c r="D13" s="87">
        <f t="shared" si="0"/>
        <v>192</v>
      </c>
      <c r="E13" s="195">
        <f t="shared" si="1"/>
        <v>14</v>
      </c>
      <c r="F13" s="198">
        <f t="shared" si="2"/>
        <v>178</v>
      </c>
      <c r="G13" s="354">
        <v>12</v>
      </c>
      <c r="H13" s="42">
        <v>8</v>
      </c>
      <c r="I13" s="200">
        <v>14</v>
      </c>
      <c r="J13" s="262">
        <v>0</v>
      </c>
      <c r="K13" s="197">
        <v>12</v>
      </c>
      <c r="L13" s="42">
        <v>10</v>
      </c>
      <c r="M13" s="41">
        <v>14</v>
      </c>
      <c r="N13" s="14">
        <v>14</v>
      </c>
      <c r="O13" s="41">
        <v>14</v>
      </c>
      <c r="P13" s="14">
        <v>10</v>
      </c>
      <c r="Q13" s="41">
        <v>12</v>
      </c>
      <c r="R13" s="166">
        <v>12</v>
      </c>
      <c r="S13" s="41">
        <v>10</v>
      </c>
      <c r="T13" s="200">
        <v>10</v>
      </c>
      <c r="U13" s="41">
        <v>10</v>
      </c>
      <c r="V13" s="42">
        <v>10</v>
      </c>
      <c r="W13" s="41">
        <v>12</v>
      </c>
      <c r="X13" s="42">
        <v>8</v>
      </c>
      <c r="Y13" s="44">
        <v>4</v>
      </c>
    </row>
    <row r="14" spans="1:28" ht="12.75" x14ac:dyDescent="0.2">
      <c r="A14" s="102">
        <v>80</v>
      </c>
      <c r="B14" s="16" t="s">
        <v>34</v>
      </c>
      <c r="C14" s="8" t="s">
        <v>101</v>
      </c>
      <c r="D14" s="89">
        <f t="shared" si="0"/>
        <v>188</v>
      </c>
      <c r="E14" s="195">
        <f t="shared" si="1"/>
        <v>12</v>
      </c>
      <c r="F14" s="198">
        <f t="shared" si="2"/>
        <v>176</v>
      </c>
      <c r="G14" s="354">
        <v>14</v>
      </c>
      <c r="H14" s="42">
        <v>14</v>
      </c>
      <c r="I14" s="41">
        <v>12</v>
      </c>
      <c r="J14" s="266">
        <v>0</v>
      </c>
      <c r="K14" s="197">
        <v>14</v>
      </c>
      <c r="L14" s="42">
        <v>14</v>
      </c>
      <c r="M14" s="41">
        <v>12</v>
      </c>
      <c r="N14" s="42">
        <v>12</v>
      </c>
      <c r="O14" s="394">
        <v>0</v>
      </c>
      <c r="P14" s="42">
        <v>14</v>
      </c>
      <c r="Q14" s="41">
        <v>14</v>
      </c>
      <c r="R14" s="166">
        <v>14</v>
      </c>
      <c r="S14" s="41">
        <v>12</v>
      </c>
      <c r="T14" s="42">
        <v>12</v>
      </c>
      <c r="U14" s="446">
        <v>0</v>
      </c>
      <c r="V14" s="42">
        <v>12</v>
      </c>
      <c r="W14" s="41">
        <v>8</v>
      </c>
      <c r="X14" s="42">
        <v>10</v>
      </c>
      <c r="Y14" s="44">
        <v>7</v>
      </c>
    </row>
    <row r="15" spans="1:28" ht="12.75" x14ac:dyDescent="0.2">
      <c r="A15" s="102">
        <v>89</v>
      </c>
      <c r="B15" s="16" t="s">
        <v>34</v>
      </c>
      <c r="C15" s="86" t="s">
        <v>20</v>
      </c>
      <c r="D15" s="89">
        <f>SUM(G15:X15)</f>
        <v>178</v>
      </c>
      <c r="E15" s="195">
        <f t="shared" si="1"/>
        <v>10</v>
      </c>
      <c r="F15" s="198">
        <f t="shared" si="2"/>
        <v>168</v>
      </c>
      <c r="G15" s="354">
        <v>10</v>
      </c>
      <c r="H15" s="42">
        <v>12</v>
      </c>
      <c r="I15" s="41">
        <v>10</v>
      </c>
      <c r="J15" s="266">
        <v>0</v>
      </c>
      <c r="K15" s="41">
        <v>10</v>
      </c>
      <c r="L15" s="42">
        <v>12</v>
      </c>
      <c r="M15" s="41">
        <v>10</v>
      </c>
      <c r="N15" s="42">
        <v>10</v>
      </c>
      <c r="O15" s="41">
        <v>12</v>
      </c>
      <c r="P15" s="636">
        <v>6</v>
      </c>
      <c r="Q15" s="41">
        <v>10</v>
      </c>
      <c r="R15" s="166">
        <v>10</v>
      </c>
      <c r="S15" s="41">
        <v>14</v>
      </c>
      <c r="T15" s="42">
        <v>14</v>
      </c>
      <c r="U15" s="13">
        <v>12</v>
      </c>
      <c r="V15" s="397">
        <v>0</v>
      </c>
      <c r="W15" s="41">
        <v>14</v>
      </c>
      <c r="X15" s="42">
        <v>12</v>
      </c>
      <c r="Y15" s="44">
        <v>3</v>
      </c>
      <c r="Z15" s="9" t="s">
        <v>206</v>
      </c>
    </row>
    <row r="16" spans="1:28" ht="12.75" x14ac:dyDescent="0.2">
      <c r="A16" s="103">
        <v>99</v>
      </c>
      <c r="B16" s="15" t="s">
        <v>33</v>
      </c>
      <c r="C16" s="7" t="s">
        <v>11</v>
      </c>
      <c r="D16" s="89">
        <f t="shared" si="0"/>
        <v>174</v>
      </c>
      <c r="E16" s="195">
        <f t="shared" si="1"/>
        <v>10</v>
      </c>
      <c r="F16" s="198">
        <f t="shared" si="2"/>
        <v>164</v>
      </c>
      <c r="G16" s="354">
        <v>10</v>
      </c>
      <c r="H16" s="42">
        <v>0</v>
      </c>
      <c r="I16" s="41">
        <v>12</v>
      </c>
      <c r="J16" s="200">
        <v>14</v>
      </c>
      <c r="K16" s="394">
        <v>0</v>
      </c>
      <c r="L16" s="430">
        <v>10</v>
      </c>
      <c r="M16" s="41">
        <v>12</v>
      </c>
      <c r="N16" s="42">
        <v>12</v>
      </c>
      <c r="O16" s="41">
        <v>12</v>
      </c>
      <c r="P16" s="42">
        <v>14</v>
      </c>
      <c r="Q16" s="41">
        <v>2</v>
      </c>
      <c r="R16" s="42">
        <v>12</v>
      </c>
      <c r="S16" s="41">
        <v>10</v>
      </c>
      <c r="T16" s="42">
        <v>14</v>
      </c>
      <c r="U16" s="13">
        <v>10</v>
      </c>
      <c r="V16" s="42">
        <v>10</v>
      </c>
      <c r="W16" s="384">
        <v>10</v>
      </c>
      <c r="X16" s="95">
        <v>10</v>
      </c>
      <c r="Y16" s="44">
        <v>2</v>
      </c>
    </row>
    <row r="17" spans="1:28" ht="12.75" x14ac:dyDescent="0.2">
      <c r="A17" s="103">
        <v>54</v>
      </c>
      <c r="B17" s="15" t="s">
        <v>168</v>
      </c>
      <c r="C17" s="425" t="s">
        <v>115</v>
      </c>
      <c r="D17" s="89">
        <f t="shared" si="0"/>
        <v>105</v>
      </c>
      <c r="E17" s="195">
        <f t="shared" si="1"/>
        <v>0</v>
      </c>
      <c r="F17" s="198">
        <f t="shared" si="2"/>
        <v>105</v>
      </c>
      <c r="G17" s="354"/>
      <c r="H17" s="42"/>
      <c r="I17" s="384">
        <v>10</v>
      </c>
      <c r="J17" s="396">
        <v>0</v>
      </c>
      <c r="K17" s="197">
        <v>8</v>
      </c>
      <c r="L17" s="397">
        <v>0</v>
      </c>
      <c r="M17" s="453">
        <v>4</v>
      </c>
      <c r="N17" s="454">
        <v>8</v>
      </c>
      <c r="O17" s="41"/>
      <c r="P17" s="42"/>
      <c r="Q17" s="41">
        <v>5</v>
      </c>
      <c r="R17" s="166">
        <v>6</v>
      </c>
      <c r="S17" s="13">
        <v>6</v>
      </c>
      <c r="T17" s="200">
        <v>6</v>
      </c>
      <c r="U17" s="41">
        <v>14</v>
      </c>
      <c r="V17" s="42">
        <v>14</v>
      </c>
      <c r="W17" s="41">
        <v>10</v>
      </c>
      <c r="X17" s="42">
        <v>14</v>
      </c>
      <c r="Y17" s="44">
        <v>4</v>
      </c>
    </row>
    <row r="18" spans="1:28" ht="12.75" x14ac:dyDescent="0.2">
      <c r="A18" s="103">
        <v>60</v>
      </c>
      <c r="B18" s="15" t="s">
        <v>33</v>
      </c>
      <c r="C18" s="7" t="s">
        <v>84</v>
      </c>
      <c r="D18" s="89">
        <f t="shared" si="0"/>
        <v>90</v>
      </c>
      <c r="E18" s="195">
        <f t="shared" si="1"/>
        <v>2</v>
      </c>
      <c r="F18" s="198">
        <f t="shared" si="2"/>
        <v>88</v>
      </c>
      <c r="G18" s="452">
        <v>2</v>
      </c>
      <c r="H18" s="42">
        <v>0</v>
      </c>
      <c r="I18" s="41">
        <v>1</v>
      </c>
      <c r="J18" s="95">
        <v>8</v>
      </c>
      <c r="K18" s="394">
        <v>0</v>
      </c>
      <c r="L18" s="42">
        <v>3</v>
      </c>
      <c r="M18" s="41">
        <v>8</v>
      </c>
      <c r="N18" s="42">
        <v>8</v>
      </c>
      <c r="O18" s="41">
        <v>6</v>
      </c>
      <c r="P18" s="200">
        <v>10</v>
      </c>
      <c r="Q18" s="41">
        <v>10</v>
      </c>
      <c r="R18" s="166">
        <v>6</v>
      </c>
      <c r="S18" s="41">
        <v>6</v>
      </c>
      <c r="T18" s="200">
        <v>4</v>
      </c>
      <c r="U18" s="400">
        <v>0</v>
      </c>
      <c r="V18" s="42">
        <v>4</v>
      </c>
      <c r="W18" s="41">
        <v>8</v>
      </c>
      <c r="X18" s="42">
        <v>6</v>
      </c>
      <c r="Y18" s="44"/>
    </row>
    <row r="19" spans="1:28" ht="12.75" x14ac:dyDescent="0.2">
      <c r="A19" s="103">
        <v>66</v>
      </c>
      <c r="B19" s="15" t="s">
        <v>33</v>
      </c>
      <c r="C19" s="7" t="s">
        <v>25</v>
      </c>
      <c r="D19" s="89">
        <f t="shared" si="0"/>
        <v>82</v>
      </c>
      <c r="E19" s="195">
        <f t="shared" si="1"/>
        <v>0</v>
      </c>
      <c r="F19" s="198">
        <f t="shared" si="2"/>
        <v>82</v>
      </c>
      <c r="G19" s="354">
        <v>4</v>
      </c>
      <c r="H19" s="42">
        <v>5</v>
      </c>
      <c r="I19" s="41">
        <v>4</v>
      </c>
      <c r="J19" s="42">
        <v>5</v>
      </c>
      <c r="K19" s="197">
        <v>8</v>
      </c>
      <c r="L19" s="42">
        <v>4</v>
      </c>
      <c r="M19" s="41">
        <v>6</v>
      </c>
      <c r="N19" s="42">
        <v>5</v>
      </c>
      <c r="O19" s="197">
        <v>10</v>
      </c>
      <c r="P19" s="95">
        <v>8</v>
      </c>
      <c r="Q19" s="41">
        <v>5</v>
      </c>
      <c r="R19" s="166">
        <v>4</v>
      </c>
      <c r="S19" s="400">
        <v>0</v>
      </c>
      <c r="T19" s="266">
        <v>0</v>
      </c>
      <c r="U19" s="13">
        <v>6</v>
      </c>
      <c r="V19" s="42">
        <v>8</v>
      </c>
      <c r="W19" s="400">
        <v>0</v>
      </c>
      <c r="X19" s="266">
        <v>0</v>
      </c>
      <c r="Y19" s="44"/>
    </row>
    <row r="20" spans="1:28" ht="12.75" x14ac:dyDescent="0.2">
      <c r="A20" s="103">
        <v>69</v>
      </c>
      <c r="B20" s="15" t="s">
        <v>33</v>
      </c>
      <c r="C20" s="7" t="s">
        <v>86</v>
      </c>
      <c r="D20" s="89">
        <f t="shared" si="0"/>
        <v>79</v>
      </c>
      <c r="E20" s="484">
        <f t="shared" si="1"/>
        <v>0</v>
      </c>
      <c r="F20" s="486">
        <f t="shared" si="2"/>
        <v>79</v>
      </c>
      <c r="G20" s="398">
        <v>0</v>
      </c>
      <c r="H20" s="42">
        <v>6</v>
      </c>
      <c r="I20" s="384">
        <v>10</v>
      </c>
      <c r="J20" s="95">
        <v>10</v>
      </c>
      <c r="K20" s="197">
        <v>2</v>
      </c>
      <c r="L20" s="42">
        <v>6</v>
      </c>
      <c r="M20" s="41"/>
      <c r="N20" s="42"/>
      <c r="O20" s="41">
        <v>8</v>
      </c>
      <c r="P20" s="95">
        <v>5</v>
      </c>
      <c r="Q20" s="41">
        <v>6</v>
      </c>
      <c r="R20" s="166">
        <v>5</v>
      </c>
      <c r="S20" s="41">
        <v>8</v>
      </c>
      <c r="T20" s="42">
        <v>10</v>
      </c>
      <c r="U20" s="446">
        <v>0</v>
      </c>
      <c r="V20" s="42">
        <v>3</v>
      </c>
      <c r="W20" s="41"/>
      <c r="X20" s="42"/>
      <c r="Y20" s="44"/>
    </row>
    <row r="21" spans="1:28" ht="12.75" x14ac:dyDescent="0.2">
      <c r="A21" s="103">
        <v>93</v>
      </c>
      <c r="B21" s="15" t="s">
        <v>34</v>
      </c>
      <c r="C21" s="7" t="s">
        <v>27</v>
      </c>
      <c r="D21" s="89">
        <f t="shared" si="0"/>
        <v>62</v>
      </c>
      <c r="E21" s="195">
        <f t="shared" si="1"/>
        <v>0</v>
      </c>
      <c r="F21" s="198">
        <f t="shared" si="2"/>
        <v>62</v>
      </c>
      <c r="G21" s="354">
        <v>8</v>
      </c>
      <c r="H21" s="95">
        <v>6</v>
      </c>
      <c r="I21" s="41">
        <v>8</v>
      </c>
      <c r="J21" s="42">
        <v>14</v>
      </c>
      <c r="K21" s="197">
        <v>6</v>
      </c>
      <c r="L21" s="42">
        <v>8</v>
      </c>
      <c r="M21" s="41">
        <v>6</v>
      </c>
      <c r="N21" s="42">
        <v>6</v>
      </c>
      <c r="O21" s="41"/>
      <c r="P21" s="42"/>
      <c r="Q21" s="479"/>
      <c r="R21" s="479"/>
      <c r="S21" s="41"/>
      <c r="T21" s="42"/>
      <c r="U21" s="13"/>
      <c r="V21" s="42"/>
      <c r="W21" s="41"/>
      <c r="X21" s="42"/>
      <c r="Y21" s="44">
        <v>1</v>
      </c>
    </row>
    <row r="22" spans="1:28" ht="12.75" x14ac:dyDescent="0.2">
      <c r="A22" s="103">
        <v>48</v>
      </c>
      <c r="B22" s="15" t="s">
        <v>34</v>
      </c>
      <c r="C22" s="7" t="s">
        <v>98</v>
      </c>
      <c r="D22" s="89">
        <f t="shared" si="0"/>
        <v>61</v>
      </c>
      <c r="E22" s="195">
        <f t="shared" si="1"/>
        <v>0</v>
      </c>
      <c r="F22" s="198">
        <f t="shared" si="2"/>
        <v>61</v>
      </c>
      <c r="G22" s="383">
        <v>6</v>
      </c>
      <c r="H22" s="42">
        <v>10</v>
      </c>
      <c r="I22" s="41">
        <v>6</v>
      </c>
      <c r="J22" s="42">
        <v>10</v>
      </c>
      <c r="K22" s="229">
        <v>8</v>
      </c>
      <c r="L22" s="430">
        <v>6</v>
      </c>
      <c r="M22" s="13">
        <v>5</v>
      </c>
      <c r="N22" s="112">
        <v>5</v>
      </c>
      <c r="O22" s="41">
        <v>5</v>
      </c>
      <c r="P22" s="396">
        <v>0</v>
      </c>
      <c r="Q22" s="385"/>
      <c r="R22" s="577"/>
      <c r="S22" s="41"/>
      <c r="T22" s="42"/>
      <c r="U22" s="13"/>
      <c r="V22" s="42"/>
      <c r="W22" s="385"/>
      <c r="X22" s="42"/>
      <c r="Y22" s="44"/>
    </row>
    <row r="23" spans="1:28" ht="12.75" x14ac:dyDescent="0.2">
      <c r="A23" s="103">
        <v>90</v>
      </c>
      <c r="B23" s="15" t="s">
        <v>196</v>
      </c>
      <c r="C23" s="21" t="s">
        <v>117</v>
      </c>
      <c r="D23" s="89">
        <f t="shared" si="0"/>
        <v>61</v>
      </c>
      <c r="E23" s="195">
        <f t="shared" si="1"/>
        <v>0</v>
      </c>
      <c r="F23" s="199">
        <f t="shared" si="2"/>
        <v>61</v>
      </c>
      <c r="G23" s="354"/>
      <c r="H23" s="42"/>
      <c r="I23" s="200">
        <v>8</v>
      </c>
      <c r="J23" s="200">
        <v>10</v>
      </c>
      <c r="K23" s="394">
        <v>0</v>
      </c>
      <c r="L23" s="42">
        <v>8</v>
      </c>
      <c r="M23" s="400">
        <v>0</v>
      </c>
      <c r="N23" s="396">
        <v>0</v>
      </c>
      <c r="O23" s="266">
        <v>0</v>
      </c>
      <c r="P23" s="396">
        <v>0</v>
      </c>
      <c r="Q23" s="41">
        <v>6</v>
      </c>
      <c r="R23" s="166">
        <v>6</v>
      </c>
      <c r="S23" s="41">
        <v>5</v>
      </c>
      <c r="T23" s="42">
        <v>5</v>
      </c>
      <c r="U23" s="41">
        <v>6</v>
      </c>
      <c r="V23" s="166">
        <v>5</v>
      </c>
      <c r="W23" s="453">
        <v>1</v>
      </c>
      <c r="X23" s="454">
        <v>1</v>
      </c>
      <c r="Y23" s="44">
        <v>4</v>
      </c>
    </row>
    <row r="24" spans="1:28" ht="12.75" x14ac:dyDescent="0.2">
      <c r="A24" s="103">
        <v>17</v>
      </c>
      <c r="B24" s="15" t="s">
        <v>34</v>
      </c>
      <c r="C24" s="21" t="s">
        <v>102</v>
      </c>
      <c r="D24" s="89">
        <f t="shared" si="0"/>
        <v>56</v>
      </c>
      <c r="E24" s="195">
        <f t="shared" si="1"/>
        <v>0</v>
      </c>
      <c r="F24" s="198">
        <f t="shared" si="2"/>
        <v>56</v>
      </c>
      <c r="G24" s="354">
        <v>3</v>
      </c>
      <c r="H24" s="42">
        <v>5</v>
      </c>
      <c r="I24" s="200">
        <v>5</v>
      </c>
      <c r="J24" s="200">
        <v>12</v>
      </c>
      <c r="K24" s="197">
        <v>4</v>
      </c>
      <c r="L24" s="431">
        <v>0</v>
      </c>
      <c r="M24" s="41">
        <v>3</v>
      </c>
      <c r="N24" s="42">
        <v>4</v>
      </c>
      <c r="O24" s="41">
        <v>8</v>
      </c>
      <c r="P24" s="42">
        <v>12</v>
      </c>
      <c r="Q24" s="41"/>
      <c r="R24" s="166"/>
      <c r="S24" s="41"/>
      <c r="T24" s="166"/>
      <c r="U24" s="13"/>
      <c r="V24" s="42"/>
      <c r="W24" s="385"/>
      <c r="X24" s="42"/>
      <c r="Y24" s="44"/>
    </row>
    <row r="25" spans="1:28" ht="12.75" x14ac:dyDescent="0.2">
      <c r="A25" s="102">
        <v>12</v>
      </c>
      <c r="B25" s="16" t="s">
        <v>33</v>
      </c>
      <c r="C25" s="8" t="s">
        <v>4</v>
      </c>
      <c r="D25" s="87">
        <f t="shared" si="0"/>
        <v>52</v>
      </c>
      <c r="E25" s="195">
        <f t="shared" si="1"/>
        <v>0</v>
      </c>
      <c r="F25" s="198">
        <f t="shared" si="2"/>
        <v>52</v>
      </c>
      <c r="G25" s="464">
        <v>6</v>
      </c>
      <c r="H25" s="14">
        <v>10</v>
      </c>
      <c r="I25" s="200">
        <v>6</v>
      </c>
      <c r="J25" s="200">
        <v>4</v>
      </c>
      <c r="K25" s="197">
        <v>10</v>
      </c>
      <c r="L25" s="42">
        <v>8</v>
      </c>
      <c r="M25" s="13">
        <v>2</v>
      </c>
      <c r="N25" s="200">
        <v>6</v>
      </c>
      <c r="O25" s="13"/>
      <c r="P25" s="200"/>
      <c r="Q25" s="41"/>
      <c r="R25" s="166"/>
      <c r="S25" s="41"/>
      <c r="T25" s="42"/>
      <c r="U25" s="13"/>
      <c r="V25" s="42"/>
      <c r="W25" s="41"/>
      <c r="X25" s="42"/>
      <c r="Y25" s="44"/>
    </row>
    <row r="26" spans="1:28" ht="12.75" x14ac:dyDescent="0.2">
      <c r="A26" s="103">
        <v>16</v>
      </c>
      <c r="B26" s="15" t="s">
        <v>34</v>
      </c>
      <c r="C26" s="7" t="s">
        <v>85</v>
      </c>
      <c r="D26" s="87">
        <f t="shared" si="0"/>
        <v>52</v>
      </c>
      <c r="E26" s="195">
        <f t="shared" si="1"/>
        <v>0</v>
      </c>
      <c r="F26" s="198">
        <f t="shared" si="2"/>
        <v>52</v>
      </c>
      <c r="G26" s="195">
        <v>4</v>
      </c>
      <c r="H26" s="42">
        <v>4</v>
      </c>
      <c r="I26" s="400">
        <v>0</v>
      </c>
      <c r="J26" s="396">
        <v>0</v>
      </c>
      <c r="K26" s="262">
        <v>0</v>
      </c>
      <c r="L26" s="42">
        <v>4</v>
      </c>
      <c r="M26" s="41">
        <v>1</v>
      </c>
      <c r="N26" s="42">
        <v>3</v>
      </c>
      <c r="O26" s="41">
        <v>6</v>
      </c>
      <c r="P26" s="636">
        <v>5</v>
      </c>
      <c r="Q26" s="41">
        <v>4</v>
      </c>
      <c r="R26" s="166">
        <v>4</v>
      </c>
      <c r="S26" s="400">
        <v>0</v>
      </c>
      <c r="T26" s="42">
        <v>5</v>
      </c>
      <c r="U26" s="13">
        <v>6</v>
      </c>
      <c r="V26" s="42">
        <v>6</v>
      </c>
      <c r="W26" s="400">
        <v>0</v>
      </c>
      <c r="X26" s="397">
        <v>0</v>
      </c>
      <c r="Y26" s="44"/>
      <c r="Z26" s="9" t="s">
        <v>207</v>
      </c>
    </row>
    <row r="27" spans="1:28" ht="12.75" x14ac:dyDescent="0.2">
      <c r="A27" s="103">
        <v>73</v>
      </c>
      <c r="B27" s="15" t="s">
        <v>35</v>
      </c>
      <c r="C27" s="21" t="s">
        <v>99</v>
      </c>
      <c r="D27" s="87">
        <f t="shared" si="0"/>
        <v>50</v>
      </c>
      <c r="E27" s="195">
        <f>MIN(SUM(G27:H27),I27+J27,K27+L27,M27+N27,O26+P27,Q27+R27,S27+T27,U27+V27,W27+X27)</f>
        <v>0</v>
      </c>
      <c r="F27" s="198">
        <f t="shared" si="2"/>
        <v>50</v>
      </c>
      <c r="G27" s="200">
        <v>6</v>
      </c>
      <c r="H27" s="42">
        <v>6</v>
      </c>
      <c r="I27" s="41">
        <v>12</v>
      </c>
      <c r="J27" s="42">
        <v>12</v>
      </c>
      <c r="K27" s="197"/>
      <c r="L27" s="42"/>
      <c r="M27" s="41"/>
      <c r="N27" s="95"/>
      <c r="O27" s="200"/>
      <c r="P27" s="200"/>
      <c r="Q27" s="41"/>
      <c r="R27" s="166"/>
      <c r="S27" s="13"/>
      <c r="T27" s="42"/>
      <c r="U27" s="13">
        <v>8</v>
      </c>
      <c r="V27" s="42">
        <v>6</v>
      </c>
      <c r="W27" s="41"/>
      <c r="X27" s="42"/>
      <c r="Y27" s="44">
        <v>5</v>
      </c>
    </row>
    <row r="28" spans="1:28" ht="12.75" x14ac:dyDescent="0.2">
      <c r="A28" s="102">
        <v>83</v>
      </c>
      <c r="B28" s="16" t="s">
        <v>34</v>
      </c>
      <c r="C28" s="8" t="s">
        <v>104</v>
      </c>
      <c r="D28" s="89">
        <f t="shared" si="0"/>
        <v>47</v>
      </c>
      <c r="E28" s="195">
        <f t="shared" ref="E28:E60" si="3">MIN(SUM(G28:H28),I28+J28,K28+L28,M28+N28,O28+P28,Q28+R28,S28+T28,U28+V28,W28+X28)</f>
        <v>0</v>
      </c>
      <c r="F28" s="198">
        <f t="shared" si="2"/>
        <v>47</v>
      </c>
      <c r="G28" s="354">
        <v>5</v>
      </c>
      <c r="H28" s="262">
        <v>0</v>
      </c>
      <c r="I28" s="41"/>
      <c r="J28" s="369"/>
      <c r="K28" s="197"/>
      <c r="L28" s="42"/>
      <c r="M28" s="41"/>
      <c r="N28" s="42"/>
      <c r="O28" s="384">
        <v>10</v>
      </c>
      <c r="P28" s="456">
        <v>0</v>
      </c>
      <c r="Q28" s="41">
        <v>8</v>
      </c>
      <c r="R28" s="166">
        <v>8</v>
      </c>
      <c r="S28" s="41"/>
      <c r="T28" s="42"/>
      <c r="U28" s="13">
        <v>8</v>
      </c>
      <c r="V28" s="42">
        <v>8</v>
      </c>
      <c r="W28" s="41"/>
      <c r="X28" s="42"/>
      <c r="Y28" s="44"/>
    </row>
    <row r="29" spans="1:28" ht="12.75" x14ac:dyDescent="0.2">
      <c r="A29" s="103">
        <v>79</v>
      </c>
      <c r="B29" s="15" t="s">
        <v>33</v>
      </c>
      <c r="C29" s="21" t="s">
        <v>30</v>
      </c>
      <c r="D29" s="89">
        <f t="shared" si="0"/>
        <v>47</v>
      </c>
      <c r="E29" s="195">
        <f t="shared" si="3"/>
        <v>0</v>
      </c>
      <c r="F29" s="198">
        <f t="shared" si="2"/>
        <v>47</v>
      </c>
      <c r="G29" s="398">
        <v>0</v>
      </c>
      <c r="H29" s="369">
        <v>3</v>
      </c>
      <c r="I29" s="262">
        <v>0</v>
      </c>
      <c r="J29" s="369">
        <v>3</v>
      </c>
      <c r="K29" s="197">
        <v>6</v>
      </c>
      <c r="L29" s="42">
        <v>5</v>
      </c>
      <c r="M29" s="41"/>
      <c r="N29" s="42"/>
      <c r="O29" s="41"/>
      <c r="P29" s="95"/>
      <c r="Q29" s="41">
        <v>8</v>
      </c>
      <c r="R29" s="166">
        <v>8</v>
      </c>
      <c r="S29" s="395">
        <v>0</v>
      </c>
      <c r="T29" s="266">
        <v>0</v>
      </c>
      <c r="U29" s="13">
        <v>4</v>
      </c>
      <c r="V29" s="397">
        <v>0</v>
      </c>
      <c r="W29" s="41">
        <v>2</v>
      </c>
      <c r="X29" s="42">
        <v>8</v>
      </c>
      <c r="Y29" s="44"/>
    </row>
    <row r="30" spans="1:28" ht="12.75" x14ac:dyDescent="0.2">
      <c r="A30" s="102">
        <v>35</v>
      </c>
      <c r="B30" s="16" t="s">
        <v>35</v>
      </c>
      <c r="C30" s="8" t="s">
        <v>154</v>
      </c>
      <c r="D30" s="87">
        <f t="shared" si="0"/>
        <v>42</v>
      </c>
      <c r="E30" s="195">
        <f t="shared" si="3"/>
        <v>0</v>
      </c>
      <c r="F30" s="198">
        <f t="shared" si="2"/>
        <v>42</v>
      </c>
      <c r="G30" s="200"/>
      <c r="H30" s="42"/>
      <c r="I30" s="369"/>
      <c r="J30" s="95"/>
      <c r="K30" s="197"/>
      <c r="L30" s="430"/>
      <c r="M30" s="41">
        <v>12</v>
      </c>
      <c r="N30" s="42">
        <v>12</v>
      </c>
      <c r="O30" s="636">
        <v>6</v>
      </c>
      <c r="P30" s="397">
        <v>0</v>
      </c>
      <c r="Q30" s="13"/>
      <c r="R30" s="480"/>
      <c r="S30" s="41">
        <v>6</v>
      </c>
      <c r="T30" s="42">
        <v>6</v>
      </c>
      <c r="U30" s="13"/>
      <c r="V30" s="42"/>
      <c r="W30" s="41"/>
      <c r="X30" s="42"/>
      <c r="Y30" s="44">
        <v>5</v>
      </c>
      <c r="Z30" s="9" t="s">
        <v>209</v>
      </c>
    </row>
    <row r="31" spans="1:28" ht="12.75" x14ac:dyDescent="0.2">
      <c r="A31" s="16">
        <v>75</v>
      </c>
      <c r="B31" s="102" t="s">
        <v>33</v>
      </c>
      <c r="C31" s="7" t="s">
        <v>120</v>
      </c>
      <c r="D31" s="89">
        <f t="shared" si="0"/>
        <v>38</v>
      </c>
      <c r="E31" s="195">
        <f t="shared" si="3"/>
        <v>0</v>
      </c>
      <c r="F31" s="198">
        <f t="shared" si="2"/>
        <v>38</v>
      </c>
      <c r="G31" s="354"/>
      <c r="H31" s="112"/>
      <c r="I31" s="41">
        <v>5</v>
      </c>
      <c r="J31" s="42">
        <v>2</v>
      </c>
      <c r="K31" s="394">
        <v>0</v>
      </c>
      <c r="L31" s="42">
        <v>2</v>
      </c>
      <c r="M31" s="41"/>
      <c r="N31" s="42"/>
      <c r="O31" s="41">
        <v>4</v>
      </c>
      <c r="P31" s="42">
        <v>4</v>
      </c>
      <c r="Q31" s="41"/>
      <c r="R31" s="166"/>
      <c r="S31" s="41">
        <v>4</v>
      </c>
      <c r="T31" s="42">
        <v>6</v>
      </c>
      <c r="U31" s="13">
        <v>5</v>
      </c>
      <c r="V31" s="42">
        <v>6</v>
      </c>
      <c r="W31" s="41"/>
      <c r="X31" s="42"/>
      <c r="Y31" s="44"/>
    </row>
    <row r="32" spans="1:28" ht="12.75" x14ac:dyDescent="0.2">
      <c r="A32" s="103">
        <v>71</v>
      </c>
      <c r="B32" s="466" t="s">
        <v>34</v>
      </c>
      <c r="C32" s="425" t="s">
        <v>123</v>
      </c>
      <c r="D32" s="89">
        <f t="shared" si="0"/>
        <v>33</v>
      </c>
      <c r="E32" s="195">
        <f t="shared" si="3"/>
        <v>0</v>
      </c>
      <c r="F32" s="198">
        <f t="shared" si="2"/>
        <v>33</v>
      </c>
      <c r="G32" s="354"/>
      <c r="H32" s="42"/>
      <c r="I32" s="394">
        <v>0</v>
      </c>
      <c r="J32" s="42">
        <v>8</v>
      </c>
      <c r="K32" s="197">
        <v>5</v>
      </c>
      <c r="L32" s="42">
        <v>5</v>
      </c>
      <c r="M32" s="41">
        <v>2</v>
      </c>
      <c r="N32" s="42">
        <v>2</v>
      </c>
      <c r="O32" s="41"/>
      <c r="P32" s="42"/>
      <c r="Q32" s="384">
        <v>6</v>
      </c>
      <c r="R32" s="386">
        <v>5</v>
      </c>
      <c r="S32" s="387"/>
      <c r="T32" s="95"/>
      <c r="U32" s="13"/>
      <c r="V32" s="95"/>
      <c r="W32" s="41"/>
      <c r="X32" s="42"/>
      <c r="Y32" s="44"/>
      <c r="AB32" s="5"/>
    </row>
    <row r="33" spans="1:28" ht="12.75" x14ac:dyDescent="0.2">
      <c r="A33" s="103">
        <v>2</v>
      </c>
      <c r="B33" s="15" t="s">
        <v>33</v>
      </c>
      <c r="C33" s="425" t="s">
        <v>170</v>
      </c>
      <c r="D33" s="89">
        <f t="shared" si="0"/>
        <v>33</v>
      </c>
      <c r="E33" s="195">
        <f t="shared" si="3"/>
        <v>0</v>
      </c>
      <c r="F33" s="198">
        <f t="shared" si="2"/>
        <v>33</v>
      </c>
      <c r="G33" s="354"/>
      <c r="H33" s="42"/>
      <c r="I33" s="384"/>
      <c r="J33" s="95"/>
      <c r="K33" s="197"/>
      <c r="L33" s="42"/>
      <c r="M33" s="197"/>
      <c r="N33" s="42"/>
      <c r="O33" s="41">
        <v>2</v>
      </c>
      <c r="P33" s="396">
        <v>0</v>
      </c>
      <c r="Q33" s="41"/>
      <c r="R33" s="166"/>
      <c r="S33" s="41">
        <v>5</v>
      </c>
      <c r="T33" s="42">
        <v>8</v>
      </c>
      <c r="U33" s="13">
        <v>3</v>
      </c>
      <c r="V33" s="42">
        <v>5</v>
      </c>
      <c r="W33" s="41">
        <v>5</v>
      </c>
      <c r="X33" s="42">
        <v>5</v>
      </c>
      <c r="Y33" s="44"/>
    </row>
    <row r="34" spans="1:28" ht="12.75" x14ac:dyDescent="0.2">
      <c r="A34" s="15">
        <v>97</v>
      </c>
      <c r="B34" s="15" t="s">
        <v>33</v>
      </c>
      <c r="C34" s="21" t="s">
        <v>90</v>
      </c>
      <c r="D34" s="87">
        <f t="shared" si="0"/>
        <v>27</v>
      </c>
      <c r="E34" s="195">
        <f t="shared" si="3"/>
        <v>0</v>
      </c>
      <c r="F34" s="198">
        <f t="shared" si="2"/>
        <v>27</v>
      </c>
      <c r="G34" s="354">
        <v>3</v>
      </c>
      <c r="H34" s="42">
        <v>4</v>
      </c>
      <c r="I34" s="384"/>
      <c r="J34" s="95"/>
      <c r="K34" s="197"/>
      <c r="L34" s="42"/>
      <c r="M34" s="41">
        <v>10</v>
      </c>
      <c r="N34" s="42">
        <v>10</v>
      </c>
      <c r="O34" s="455">
        <v>0</v>
      </c>
      <c r="P34" s="456">
        <v>0</v>
      </c>
      <c r="Q34" s="41"/>
      <c r="R34" s="166"/>
      <c r="S34" s="41"/>
      <c r="T34" s="42"/>
      <c r="U34" s="13"/>
      <c r="V34" s="42"/>
      <c r="W34" s="41"/>
      <c r="X34" s="42"/>
      <c r="Y34" s="44"/>
    </row>
    <row r="35" spans="1:28" s="5" customFormat="1" ht="12.75" x14ac:dyDescent="0.2">
      <c r="A35" s="15">
        <v>36</v>
      </c>
      <c r="B35" s="15" t="s">
        <v>33</v>
      </c>
      <c r="C35" s="21" t="s">
        <v>40</v>
      </c>
      <c r="D35" s="87">
        <f t="shared" si="0"/>
        <v>27</v>
      </c>
      <c r="E35" s="195">
        <f t="shared" si="3"/>
        <v>0</v>
      </c>
      <c r="F35" s="198">
        <f t="shared" si="2"/>
        <v>27</v>
      </c>
      <c r="G35" s="195">
        <v>0</v>
      </c>
      <c r="H35" s="42">
        <v>1</v>
      </c>
      <c r="I35" s="385"/>
      <c r="J35" s="200"/>
      <c r="K35" s="197">
        <v>3</v>
      </c>
      <c r="L35" s="42">
        <v>0</v>
      </c>
      <c r="M35" s="385"/>
      <c r="N35" s="521"/>
      <c r="O35" s="41">
        <v>3</v>
      </c>
      <c r="P35" s="42">
        <v>3</v>
      </c>
      <c r="Q35" s="13">
        <v>4</v>
      </c>
      <c r="R35" s="511">
        <v>0</v>
      </c>
      <c r="S35" s="41">
        <v>3</v>
      </c>
      <c r="T35" s="42">
        <v>5</v>
      </c>
      <c r="U35" s="13">
        <v>1</v>
      </c>
      <c r="V35" s="95">
        <v>1</v>
      </c>
      <c r="W35" s="41">
        <v>3</v>
      </c>
      <c r="X35" s="396">
        <v>0</v>
      </c>
      <c r="Y35" s="44"/>
      <c r="AB35" s="2"/>
    </row>
    <row r="36" spans="1:28" ht="12.75" customHeight="1" x14ac:dyDescent="0.2">
      <c r="A36" s="16">
        <v>67</v>
      </c>
      <c r="B36" s="16" t="s">
        <v>33</v>
      </c>
      <c r="C36" s="8" t="s">
        <v>19</v>
      </c>
      <c r="D36" s="89">
        <f t="shared" si="0"/>
        <v>26</v>
      </c>
      <c r="E36" s="195">
        <f t="shared" si="3"/>
        <v>0</v>
      </c>
      <c r="F36" s="198">
        <f t="shared" si="2"/>
        <v>26</v>
      </c>
      <c r="G36" s="200">
        <v>8</v>
      </c>
      <c r="H36" s="42">
        <v>8</v>
      </c>
      <c r="I36" s="41"/>
      <c r="J36" s="200"/>
      <c r="K36" s="197"/>
      <c r="L36" s="42"/>
      <c r="M36" s="41"/>
      <c r="N36" s="42"/>
      <c r="O36" s="41"/>
      <c r="P36" s="42"/>
      <c r="Q36" s="13"/>
      <c r="R36" s="480"/>
      <c r="S36" s="41"/>
      <c r="T36" s="200"/>
      <c r="U36" s="13"/>
      <c r="V36" s="42"/>
      <c r="W36" s="41">
        <v>6</v>
      </c>
      <c r="X36" s="42">
        <v>4</v>
      </c>
      <c r="Y36" s="44"/>
      <c r="AB36" s="6"/>
    </row>
    <row r="37" spans="1:28" ht="12.75" x14ac:dyDescent="0.2">
      <c r="A37" s="15">
        <v>28</v>
      </c>
      <c r="B37" s="16" t="s">
        <v>34</v>
      </c>
      <c r="C37" s="595" t="s">
        <v>179</v>
      </c>
      <c r="D37" s="89">
        <f t="shared" si="0"/>
        <v>22</v>
      </c>
      <c r="E37" s="195">
        <f t="shared" si="3"/>
        <v>0</v>
      </c>
      <c r="F37" s="485">
        <f t="shared" si="2"/>
        <v>22</v>
      </c>
      <c r="G37" s="597"/>
      <c r="H37" s="14"/>
      <c r="I37" s="41"/>
      <c r="J37" s="42"/>
      <c r="K37" s="197"/>
      <c r="L37" s="42"/>
      <c r="M37" s="41"/>
      <c r="N37" s="42"/>
      <c r="O37" s="41"/>
      <c r="P37" s="166"/>
      <c r="Q37" s="13">
        <v>3</v>
      </c>
      <c r="R37" s="480">
        <v>3</v>
      </c>
      <c r="S37" s="41">
        <v>8</v>
      </c>
      <c r="T37" s="42">
        <v>8</v>
      </c>
      <c r="U37" s="13"/>
      <c r="V37" s="42"/>
      <c r="W37" s="41"/>
      <c r="X37" s="42"/>
      <c r="Y37" s="44"/>
    </row>
    <row r="38" spans="1:28" ht="12.75" x14ac:dyDescent="0.2">
      <c r="A38" s="16">
        <v>56</v>
      </c>
      <c r="B38" s="102" t="s">
        <v>33</v>
      </c>
      <c r="C38" s="8" t="s">
        <v>121</v>
      </c>
      <c r="D38" s="89">
        <f t="shared" si="0"/>
        <v>22</v>
      </c>
      <c r="E38" s="195">
        <f t="shared" si="3"/>
        <v>0</v>
      </c>
      <c r="F38" s="198">
        <f t="shared" si="2"/>
        <v>22</v>
      </c>
      <c r="G38" s="354"/>
      <c r="H38" s="42"/>
      <c r="I38" s="41">
        <v>3</v>
      </c>
      <c r="J38" s="262">
        <v>0</v>
      </c>
      <c r="K38" s="197"/>
      <c r="L38" s="42"/>
      <c r="M38" s="41"/>
      <c r="N38" s="42"/>
      <c r="O38" s="41">
        <v>5</v>
      </c>
      <c r="P38" s="42">
        <v>6</v>
      </c>
      <c r="Q38" s="41"/>
      <c r="R38" s="166"/>
      <c r="S38" s="41"/>
      <c r="T38" s="42"/>
      <c r="U38" s="13">
        <v>8</v>
      </c>
      <c r="V38" s="262">
        <v>0</v>
      </c>
      <c r="W38" s="41"/>
      <c r="X38" s="42"/>
      <c r="Y38" s="44"/>
      <c r="AB38" s="4"/>
    </row>
    <row r="39" spans="1:28" s="6" customFormat="1" ht="12.75" x14ac:dyDescent="0.2">
      <c r="A39" s="16">
        <v>82</v>
      </c>
      <c r="B39" s="102" t="s">
        <v>35</v>
      </c>
      <c r="C39" s="8" t="s">
        <v>116</v>
      </c>
      <c r="D39" s="89">
        <f t="shared" si="0"/>
        <v>22</v>
      </c>
      <c r="E39" s="195">
        <f t="shared" si="3"/>
        <v>0</v>
      </c>
      <c r="F39" s="198">
        <f t="shared" si="2"/>
        <v>22</v>
      </c>
      <c r="G39" s="354"/>
      <c r="H39" s="112"/>
      <c r="I39" s="41">
        <v>6</v>
      </c>
      <c r="J39" s="42">
        <v>8</v>
      </c>
      <c r="K39" s="197"/>
      <c r="L39" s="42"/>
      <c r="M39" s="41"/>
      <c r="N39" s="112"/>
      <c r="O39" s="429">
        <v>0</v>
      </c>
      <c r="P39" s="462">
        <v>0</v>
      </c>
      <c r="Q39" s="387"/>
      <c r="R39" s="599"/>
      <c r="S39" s="41"/>
      <c r="T39" s="95"/>
      <c r="U39" s="435">
        <v>0</v>
      </c>
      <c r="V39" s="95">
        <v>8</v>
      </c>
      <c r="W39" s="41"/>
      <c r="X39" s="42"/>
      <c r="Y39" s="44"/>
      <c r="AB39" s="2"/>
    </row>
    <row r="40" spans="1:28" ht="12.75" x14ac:dyDescent="0.2">
      <c r="A40" s="16">
        <v>45</v>
      </c>
      <c r="B40" s="16" t="s">
        <v>35</v>
      </c>
      <c r="C40" s="8" t="s">
        <v>152</v>
      </c>
      <c r="D40" s="89">
        <f t="shared" si="0"/>
        <v>20</v>
      </c>
      <c r="E40" s="195">
        <f t="shared" si="3"/>
        <v>0</v>
      </c>
      <c r="F40" s="198">
        <f t="shared" si="2"/>
        <v>20</v>
      </c>
      <c r="G40" s="354"/>
      <c r="H40" s="42"/>
      <c r="I40" s="369"/>
      <c r="J40" s="369"/>
      <c r="K40" s="197"/>
      <c r="L40" s="430"/>
      <c r="M40" s="41">
        <v>10</v>
      </c>
      <c r="N40" s="42">
        <v>10</v>
      </c>
      <c r="O40" s="41"/>
      <c r="P40" s="42"/>
      <c r="Q40" s="13"/>
      <c r="R40" s="480"/>
      <c r="S40" s="41"/>
      <c r="T40" s="42"/>
      <c r="U40" s="41"/>
      <c r="V40" s="42"/>
      <c r="W40" s="41"/>
      <c r="X40" s="42"/>
      <c r="Y40" s="44"/>
    </row>
    <row r="41" spans="1:28" s="4" customFormat="1" ht="12.75" x14ac:dyDescent="0.2">
      <c r="A41" s="16">
        <v>98</v>
      </c>
      <c r="B41" s="16" t="s">
        <v>190</v>
      </c>
      <c r="C41" s="300" t="s">
        <v>119</v>
      </c>
      <c r="D41" s="89">
        <f t="shared" si="0"/>
        <v>20</v>
      </c>
      <c r="E41" s="195">
        <f t="shared" si="3"/>
        <v>0</v>
      </c>
      <c r="F41" s="198">
        <f t="shared" si="2"/>
        <v>20</v>
      </c>
      <c r="G41" s="354"/>
      <c r="H41" s="42"/>
      <c r="I41" s="200">
        <v>8</v>
      </c>
      <c r="J41" s="200">
        <v>6</v>
      </c>
      <c r="K41" s="400">
        <v>0</v>
      </c>
      <c r="L41" s="42">
        <v>1</v>
      </c>
      <c r="M41" s="41"/>
      <c r="N41" s="42"/>
      <c r="O41" s="41"/>
      <c r="P41" s="42"/>
      <c r="Q41" s="13"/>
      <c r="R41" s="480"/>
      <c r="S41" s="41">
        <v>0</v>
      </c>
      <c r="T41" s="396">
        <v>0</v>
      </c>
      <c r="U41" s="13">
        <v>5</v>
      </c>
      <c r="V41" s="456">
        <v>0</v>
      </c>
      <c r="W41" s="41"/>
      <c r="X41" s="42"/>
      <c r="Y41" s="44"/>
      <c r="AB41" s="2"/>
    </row>
    <row r="42" spans="1:28" ht="12.75" x14ac:dyDescent="0.2">
      <c r="A42" s="16">
        <v>11</v>
      </c>
      <c r="B42" s="102" t="s">
        <v>33</v>
      </c>
      <c r="C42" s="7" t="s">
        <v>122</v>
      </c>
      <c r="D42" s="89">
        <f t="shared" si="0"/>
        <v>18</v>
      </c>
      <c r="E42" s="195">
        <f t="shared" si="3"/>
        <v>0</v>
      </c>
      <c r="F42" s="198">
        <f t="shared" si="2"/>
        <v>18</v>
      </c>
      <c r="G42" s="195"/>
      <c r="H42" s="112"/>
      <c r="I42" s="41">
        <v>2</v>
      </c>
      <c r="J42" s="42">
        <v>1</v>
      </c>
      <c r="K42" s="197">
        <v>5</v>
      </c>
      <c r="L42" s="42">
        <v>0</v>
      </c>
      <c r="M42" s="41"/>
      <c r="N42" s="42"/>
      <c r="O42" s="41"/>
      <c r="P42" s="42"/>
      <c r="Q42" s="13">
        <v>3</v>
      </c>
      <c r="R42" s="480">
        <v>3</v>
      </c>
      <c r="S42" s="41"/>
      <c r="T42" s="42"/>
      <c r="U42" s="41">
        <v>2</v>
      </c>
      <c r="V42" s="42">
        <v>2</v>
      </c>
      <c r="W42" s="41"/>
      <c r="X42" s="42"/>
      <c r="Y42" s="44"/>
    </row>
    <row r="43" spans="1:28" ht="12.75" x14ac:dyDescent="0.2">
      <c r="A43" s="15">
        <v>17</v>
      </c>
      <c r="B43" s="15" t="s">
        <v>34</v>
      </c>
      <c r="C43" s="425" t="s">
        <v>194</v>
      </c>
      <c r="D43" s="89">
        <f t="shared" ref="D43:D60" si="4">SUM(G43:X43)</f>
        <v>12</v>
      </c>
      <c r="E43" s="195">
        <f t="shared" si="3"/>
        <v>0</v>
      </c>
      <c r="F43" s="198">
        <f t="shared" ref="F43:F60" si="5">D43-E43</f>
        <v>12</v>
      </c>
      <c r="G43" s="354"/>
      <c r="H43" s="112"/>
      <c r="I43" s="384"/>
      <c r="J43" s="95"/>
      <c r="K43" s="197"/>
      <c r="L43" s="166"/>
      <c r="M43" s="41"/>
      <c r="N43" s="42"/>
      <c r="O43" s="200"/>
      <c r="P43" s="200"/>
      <c r="Q43" s="13"/>
      <c r="R43" s="480"/>
      <c r="S43" s="41"/>
      <c r="T43" s="42"/>
      <c r="U43" s="13"/>
      <c r="V43" s="42"/>
      <c r="W43" s="41">
        <v>6</v>
      </c>
      <c r="X43" s="42">
        <v>6</v>
      </c>
      <c r="Y43" s="44"/>
    </row>
    <row r="44" spans="1:28" ht="12.75" x14ac:dyDescent="0.2">
      <c r="A44" s="15">
        <v>87</v>
      </c>
      <c r="B44" s="15" t="s">
        <v>35</v>
      </c>
      <c r="C44" s="596" t="s">
        <v>118</v>
      </c>
      <c r="D44" s="89">
        <f t="shared" si="4"/>
        <v>11</v>
      </c>
      <c r="E44" s="195">
        <f t="shared" si="3"/>
        <v>0</v>
      </c>
      <c r="F44" s="198">
        <f t="shared" si="5"/>
        <v>11</v>
      </c>
      <c r="G44" s="354"/>
      <c r="H44" s="42"/>
      <c r="I44" s="200">
        <v>5</v>
      </c>
      <c r="J44" s="42">
        <v>6</v>
      </c>
      <c r="K44" s="394">
        <v>0</v>
      </c>
      <c r="L44" s="482">
        <v>0</v>
      </c>
      <c r="M44" s="41"/>
      <c r="N44" s="42"/>
      <c r="O44" s="41"/>
      <c r="P44" s="42"/>
      <c r="Q44" s="13"/>
      <c r="R44" s="480"/>
      <c r="S44" s="41"/>
      <c r="T44" s="200"/>
      <c r="U44" s="13"/>
      <c r="V44" s="42"/>
      <c r="W44" s="41"/>
      <c r="X44" s="42"/>
      <c r="Y44" s="44"/>
    </row>
    <row r="45" spans="1:28" ht="12.75" x14ac:dyDescent="0.2">
      <c r="A45" s="16">
        <v>38</v>
      </c>
      <c r="B45" s="26" t="s">
        <v>33</v>
      </c>
      <c r="C45" s="21" t="s">
        <v>155</v>
      </c>
      <c r="D45" s="89">
        <f t="shared" si="4"/>
        <v>9</v>
      </c>
      <c r="E45" s="195">
        <f t="shared" si="3"/>
        <v>0</v>
      </c>
      <c r="F45" s="198">
        <f t="shared" si="5"/>
        <v>9</v>
      </c>
      <c r="G45" s="598"/>
      <c r="H45" s="526"/>
      <c r="I45" s="41"/>
      <c r="J45" s="200"/>
      <c r="K45" s="384"/>
      <c r="L45" s="166"/>
      <c r="M45" s="41">
        <v>5</v>
      </c>
      <c r="N45" s="42">
        <v>4</v>
      </c>
      <c r="O45" s="41"/>
      <c r="P45" s="42"/>
      <c r="Q45" s="41"/>
      <c r="R45" s="42"/>
      <c r="S45" s="384"/>
      <c r="T45" s="42"/>
      <c r="U45" s="387"/>
      <c r="V45" s="95"/>
      <c r="W45" s="41"/>
      <c r="X45" s="42"/>
      <c r="Y45" s="44"/>
    </row>
    <row r="46" spans="1:28" ht="12.75" x14ac:dyDescent="0.2">
      <c r="A46" s="26">
        <v>1</v>
      </c>
      <c r="B46" s="15" t="s">
        <v>34</v>
      </c>
      <c r="C46" s="21" t="s">
        <v>124</v>
      </c>
      <c r="D46" s="89">
        <f t="shared" si="4"/>
        <v>8</v>
      </c>
      <c r="E46" s="201">
        <f t="shared" si="3"/>
        <v>0</v>
      </c>
      <c r="F46" s="198">
        <f t="shared" si="5"/>
        <v>8</v>
      </c>
      <c r="G46" s="195"/>
      <c r="H46" s="42"/>
      <c r="I46" s="400">
        <v>0</v>
      </c>
      <c r="J46" s="396">
        <v>0</v>
      </c>
      <c r="K46" s="197"/>
      <c r="L46" s="200"/>
      <c r="M46" s="41">
        <v>8</v>
      </c>
      <c r="N46" s="397">
        <v>0</v>
      </c>
      <c r="O46" s="394">
        <v>0</v>
      </c>
      <c r="P46" s="396">
        <v>0</v>
      </c>
      <c r="Q46" s="41"/>
      <c r="R46" s="42"/>
      <c r="S46" s="41"/>
      <c r="T46" s="42"/>
      <c r="U46" s="13"/>
      <c r="V46" s="42"/>
      <c r="W46" s="41"/>
      <c r="X46" s="42"/>
      <c r="Y46" s="42"/>
    </row>
    <row r="47" spans="1:28" ht="12.75" x14ac:dyDescent="0.2">
      <c r="A47" s="15">
        <v>5</v>
      </c>
      <c r="B47" s="15" t="s">
        <v>33</v>
      </c>
      <c r="C47" s="432" t="s">
        <v>157</v>
      </c>
      <c r="D47" s="89">
        <f t="shared" si="4"/>
        <v>8</v>
      </c>
      <c r="E47" s="201">
        <f t="shared" si="3"/>
        <v>0</v>
      </c>
      <c r="F47" s="198">
        <f t="shared" si="5"/>
        <v>8</v>
      </c>
      <c r="G47" s="195"/>
      <c r="H47" s="42"/>
      <c r="I47" s="369"/>
      <c r="J47" s="369"/>
      <c r="K47" s="197"/>
      <c r="L47" s="166"/>
      <c r="M47" s="41">
        <v>4</v>
      </c>
      <c r="N47" s="166">
        <v>2</v>
      </c>
      <c r="O47" s="41"/>
      <c r="P47" s="42"/>
      <c r="Q47" s="41"/>
      <c r="R47" s="42"/>
      <c r="S47" s="41">
        <v>2</v>
      </c>
      <c r="T47" s="456">
        <v>0</v>
      </c>
      <c r="U47" s="13"/>
      <c r="V47" s="42"/>
      <c r="W47" s="41"/>
      <c r="X47" s="42"/>
      <c r="Y47" s="44"/>
    </row>
    <row r="48" spans="1:28" ht="12.75" x14ac:dyDescent="0.2">
      <c r="A48" s="15">
        <v>5</v>
      </c>
      <c r="B48" s="15" t="s">
        <v>33</v>
      </c>
      <c r="C48" s="425" t="s">
        <v>195</v>
      </c>
      <c r="D48" s="89">
        <f t="shared" si="4"/>
        <v>7</v>
      </c>
      <c r="E48" s="201">
        <f t="shared" si="3"/>
        <v>0</v>
      </c>
      <c r="F48" s="198">
        <f t="shared" si="5"/>
        <v>7</v>
      </c>
      <c r="G48" s="195"/>
      <c r="H48" s="14"/>
      <c r="I48" s="384"/>
      <c r="J48" s="95"/>
      <c r="K48" s="197"/>
      <c r="L48" s="166"/>
      <c r="M48" s="41"/>
      <c r="N48" s="42"/>
      <c r="O48" s="41"/>
      <c r="P48" s="200"/>
      <c r="Q48" s="41"/>
      <c r="R48" s="166"/>
      <c r="S48" s="41"/>
      <c r="T48" s="42"/>
      <c r="U48" s="13"/>
      <c r="V48" s="42"/>
      <c r="W48" s="41">
        <v>4</v>
      </c>
      <c r="X48" s="42">
        <v>3</v>
      </c>
      <c r="Y48" s="44"/>
    </row>
    <row r="49" spans="1:26" ht="12.75" x14ac:dyDescent="0.2">
      <c r="A49" s="15">
        <v>32</v>
      </c>
      <c r="B49" s="103" t="s">
        <v>33</v>
      </c>
      <c r="C49" s="425" t="s">
        <v>156</v>
      </c>
      <c r="D49" s="89">
        <f t="shared" si="4"/>
        <v>6</v>
      </c>
      <c r="E49" s="201">
        <f t="shared" si="3"/>
        <v>0</v>
      </c>
      <c r="F49" s="198">
        <f t="shared" si="5"/>
        <v>6</v>
      </c>
      <c r="G49" s="354"/>
      <c r="H49" s="42"/>
      <c r="I49" s="384"/>
      <c r="J49" s="42"/>
      <c r="K49" s="197"/>
      <c r="L49" s="218"/>
      <c r="M49" s="197">
        <v>3</v>
      </c>
      <c r="N49" s="95">
        <v>3</v>
      </c>
      <c r="O49" s="41"/>
      <c r="P49" s="42"/>
      <c r="Q49" s="387"/>
      <c r="R49" s="483"/>
      <c r="S49" s="41"/>
      <c r="T49" s="42"/>
      <c r="U49" s="13"/>
      <c r="V49" s="42"/>
      <c r="W49" s="41"/>
      <c r="X49" s="42"/>
      <c r="Y49" s="42"/>
    </row>
    <row r="50" spans="1:26" ht="12.75" x14ac:dyDescent="0.2">
      <c r="A50" s="16">
        <v>91</v>
      </c>
      <c r="B50" s="102" t="s">
        <v>33</v>
      </c>
      <c r="C50" s="7" t="s">
        <v>21</v>
      </c>
      <c r="D50" s="89">
        <f t="shared" si="4"/>
        <v>5</v>
      </c>
      <c r="E50" s="195">
        <f t="shared" si="3"/>
        <v>0</v>
      </c>
      <c r="F50" s="199">
        <f t="shared" si="5"/>
        <v>5</v>
      </c>
      <c r="G50" s="354">
        <v>5</v>
      </c>
      <c r="H50" s="396">
        <v>0</v>
      </c>
      <c r="I50" s="41"/>
      <c r="J50" s="42"/>
      <c r="K50" s="197"/>
      <c r="L50" s="166"/>
      <c r="M50" s="41"/>
      <c r="N50" s="42"/>
      <c r="O50" s="41"/>
      <c r="P50" s="42"/>
      <c r="Q50" s="387"/>
      <c r="R50" s="483"/>
      <c r="S50" s="41"/>
      <c r="T50" s="42"/>
      <c r="U50" s="13"/>
      <c r="V50" s="42"/>
      <c r="W50" s="41"/>
      <c r="X50" s="42"/>
      <c r="Y50" s="44"/>
    </row>
    <row r="51" spans="1:26" ht="12.75" x14ac:dyDescent="0.2">
      <c r="A51" s="16">
        <v>39</v>
      </c>
      <c r="B51" s="102" t="s">
        <v>35</v>
      </c>
      <c r="C51" s="143" t="s">
        <v>100</v>
      </c>
      <c r="D51" s="89">
        <f t="shared" si="4"/>
        <v>5</v>
      </c>
      <c r="E51" s="195">
        <f t="shared" si="3"/>
        <v>0</v>
      </c>
      <c r="F51" s="198">
        <f t="shared" si="5"/>
        <v>5</v>
      </c>
      <c r="G51" s="354">
        <v>5</v>
      </c>
      <c r="H51" s="396">
        <v>0</v>
      </c>
      <c r="I51" s="41"/>
      <c r="J51" s="42"/>
      <c r="K51" s="197"/>
      <c r="L51" s="166"/>
      <c r="M51" s="41"/>
      <c r="N51" s="42"/>
      <c r="O51" s="41"/>
      <c r="P51" s="42"/>
      <c r="Q51" s="13"/>
      <c r="R51" s="480"/>
      <c r="S51" s="41"/>
      <c r="T51" s="42"/>
      <c r="U51" s="13"/>
      <c r="V51" s="42"/>
      <c r="W51" s="41"/>
      <c r="X51" s="42"/>
      <c r="Y51" s="44"/>
    </row>
    <row r="52" spans="1:26" ht="12.75" x14ac:dyDescent="0.2">
      <c r="A52" s="16">
        <v>40</v>
      </c>
      <c r="B52" s="102" t="s">
        <v>33</v>
      </c>
      <c r="C52" s="7" t="s">
        <v>148</v>
      </c>
      <c r="D52" s="89">
        <f t="shared" si="4"/>
        <v>4</v>
      </c>
      <c r="E52" s="195">
        <f t="shared" si="3"/>
        <v>0</v>
      </c>
      <c r="F52" s="198">
        <f t="shared" si="5"/>
        <v>4</v>
      </c>
      <c r="G52" s="354"/>
      <c r="H52" s="42"/>
      <c r="I52" s="41"/>
      <c r="J52" s="95"/>
      <c r="K52" s="197">
        <v>4</v>
      </c>
      <c r="L52" s="166">
        <v>0</v>
      </c>
      <c r="M52" s="41"/>
      <c r="N52" s="42"/>
      <c r="O52" s="41"/>
      <c r="P52" s="42"/>
      <c r="Q52" s="13"/>
      <c r="R52" s="480"/>
      <c r="S52" s="384"/>
      <c r="T52" s="95"/>
      <c r="U52" s="13"/>
      <c r="V52" s="42"/>
      <c r="W52" s="384"/>
      <c r="X52" s="95"/>
      <c r="Y52" s="44"/>
    </row>
    <row r="53" spans="1:26" ht="12.75" x14ac:dyDescent="0.2">
      <c r="A53" s="16">
        <v>92</v>
      </c>
      <c r="B53" s="102" t="s">
        <v>33</v>
      </c>
      <c r="C53" s="425" t="s">
        <v>111</v>
      </c>
      <c r="D53" s="89">
        <f t="shared" si="4"/>
        <v>3</v>
      </c>
      <c r="E53" s="195">
        <f t="shared" si="3"/>
        <v>0</v>
      </c>
      <c r="F53" s="198">
        <f t="shared" si="5"/>
        <v>3</v>
      </c>
      <c r="G53" s="383">
        <v>1</v>
      </c>
      <c r="H53" s="95">
        <v>2</v>
      </c>
      <c r="I53" s="41"/>
      <c r="J53" s="42"/>
      <c r="K53" s="197"/>
      <c r="L53" s="166"/>
      <c r="M53" s="41"/>
      <c r="N53" s="42"/>
      <c r="O53" s="41"/>
      <c r="P53" s="42"/>
      <c r="Q53" s="13"/>
      <c r="R53" s="480"/>
      <c r="S53" s="41"/>
      <c r="T53" s="42"/>
      <c r="U53" s="13"/>
      <c r="V53" s="42"/>
      <c r="W53" s="41"/>
      <c r="X53" s="42"/>
      <c r="Y53" s="44"/>
    </row>
    <row r="54" spans="1:26" ht="12.75" x14ac:dyDescent="0.2">
      <c r="A54" s="16">
        <v>96</v>
      </c>
      <c r="B54" s="102" t="s">
        <v>33</v>
      </c>
      <c r="C54" s="425" t="s">
        <v>189</v>
      </c>
      <c r="D54" s="89">
        <f t="shared" si="4"/>
        <v>2</v>
      </c>
      <c r="E54" s="195">
        <f t="shared" si="3"/>
        <v>0</v>
      </c>
      <c r="F54" s="198">
        <f t="shared" si="5"/>
        <v>2</v>
      </c>
      <c r="G54" s="354"/>
      <c r="H54" s="42"/>
      <c r="I54" s="384"/>
      <c r="J54" s="95"/>
      <c r="K54" s="197"/>
      <c r="L54" s="166"/>
      <c r="M54" s="41"/>
      <c r="N54" s="166"/>
      <c r="O54" s="41"/>
      <c r="P54" s="42"/>
      <c r="Q54" s="13"/>
      <c r="R54" s="480"/>
      <c r="S54" s="41"/>
      <c r="T54" s="42"/>
      <c r="U54" s="13">
        <v>0</v>
      </c>
      <c r="V54" s="42">
        <v>0</v>
      </c>
      <c r="W54" s="41">
        <v>0</v>
      </c>
      <c r="X54" s="42">
        <v>2</v>
      </c>
      <c r="Y54" s="44"/>
    </row>
    <row r="55" spans="1:26" ht="12.75" x14ac:dyDescent="0.2">
      <c r="A55" s="16">
        <v>20</v>
      </c>
      <c r="B55" s="102" t="s">
        <v>33</v>
      </c>
      <c r="C55" s="7" t="s">
        <v>183</v>
      </c>
      <c r="D55" s="89">
        <f t="shared" si="4"/>
        <v>1</v>
      </c>
      <c r="E55" s="195">
        <f t="shared" si="3"/>
        <v>0</v>
      </c>
      <c r="F55" s="198">
        <f t="shared" si="5"/>
        <v>1</v>
      </c>
      <c r="G55" s="354"/>
      <c r="H55" s="42"/>
      <c r="I55" s="41"/>
      <c r="J55" s="42"/>
      <c r="K55" s="197"/>
      <c r="L55" s="166"/>
      <c r="M55" s="41"/>
      <c r="N55" s="166"/>
      <c r="O55" s="41"/>
      <c r="P55" s="42"/>
      <c r="Q55" s="13"/>
      <c r="R55" s="480"/>
      <c r="S55" s="41">
        <v>1</v>
      </c>
      <c r="T55" s="397">
        <v>0</v>
      </c>
      <c r="U55" s="13"/>
      <c r="V55" s="42"/>
      <c r="W55" s="41"/>
      <c r="X55" s="42"/>
      <c r="Y55" s="44"/>
    </row>
    <row r="56" spans="1:26" ht="12.75" x14ac:dyDescent="0.2">
      <c r="A56" s="16">
        <v>4</v>
      </c>
      <c r="B56" s="102" t="s">
        <v>33</v>
      </c>
      <c r="C56" s="7" t="s">
        <v>18</v>
      </c>
      <c r="D56" s="89">
        <f t="shared" si="4"/>
        <v>0</v>
      </c>
      <c r="E56" s="195">
        <f t="shared" si="3"/>
        <v>0</v>
      </c>
      <c r="F56" s="198">
        <f t="shared" si="5"/>
        <v>0</v>
      </c>
      <c r="G56" s="354">
        <v>0</v>
      </c>
      <c r="H56" s="42">
        <v>0</v>
      </c>
      <c r="I56" s="41"/>
      <c r="J56" s="95"/>
      <c r="K56" s="197"/>
      <c r="L56" s="166"/>
      <c r="M56" s="41"/>
      <c r="N56" s="166"/>
      <c r="O56" s="41"/>
      <c r="P56" s="42"/>
      <c r="Q56" s="13"/>
      <c r="R56" s="480"/>
      <c r="S56" s="41"/>
      <c r="T56" s="42"/>
      <c r="U56" s="13"/>
      <c r="V56" s="42"/>
      <c r="W56" s="41"/>
      <c r="X56" s="42"/>
      <c r="Y56" s="44"/>
    </row>
    <row r="57" spans="1:26" ht="12.75" x14ac:dyDescent="0.2">
      <c r="A57" s="26">
        <v>86</v>
      </c>
      <c r="B57" s="15" t="s">
        <v>33</v>
      </c>
      <c r="C57" s="21" t="s">
        <v>31</v>
      </c>
      <c r="D57" s="89">
        <f t="shared" si="4"/>
        <v>0</v>
      </c>
      <c r="E57" s="195">
        <f t="shared" si="3"/>
        <v>0</v>
      </c>
      <c r="F57" s="198">
        <f t="shared" si="5"/>
        <v>0</v>
      </c>
      <c r="G57" s="465">
        <v>0</v>
      </c>
      <c r="H57" s="42">
        <v>0</v>
      </c>
      <c r="I57" s="41"/>
      <c r="J57" s="42"/>
      <c r="K57" s="197"/>
      <c r="L57" s="166"/>
      <c r="M57" s="41"/>
      <c r="N57" s="166"/>
      <c r="O57" s="41"/>
      <c r="P57" s="42"/>
      <c r="Q57" s="13"/>
      <c r="R57" s="480"/>
      <c r="S57" s="41"/>
      <c r="T57" s="42"/>
      <c r="U57" s="13"/>
      <c r="V57" s="42"/>
      <c r="W57" s="41"/>
      <c r="X57" s="42"/>
      <c r="Y57" s="44"/>
    </row>
    <row r="58" spans="1:26" ht="12.75" x14ac:dyDescent="0.2">
      <c r="A58" s="26">
        <v>29</v>
      </c>
      <c r="B58" s="15" t="s">
        <v>33</v>
      </c>
      <c r="C58" s="21" t="s">
        <v>39</v>
      </c>
      <c r="D58" s="89">
        <f t="shared" si="4"/>
        <v>0</v>
      </c>
      <c r="E58" s="195">
        <f t="shared" si="3"/>
        <v>0</v>
      </c>
      <c r="F58" s="198">
        <f t="shared" si="5"/>
        <v>0</v>
      </c>
      <c r="G58" s="354">
        <v>0</v>
      </c>
      <c r="H58" s="42">
        <v>0</v>
      </c>
      <c r="I58" s="41"/>
      <c r="J58" s="42"/>
      <c r="K58" s="197"/>
      <c r="L58" s="166"/>
      <c r="M58" s="41"/>
      <c r="N58" s="166"/>
      <c r="O58" s="41"/>
      <c r="P58" s="95"/>
      <c r="Q58" s="13"/>
      <c r="R58" s="480"/>
      <c r="S58" s="41"/>
      <c r="T58" s="42"/>
      <c r="U58" s="13"/>
      <c r="V58" s="42"/>
      <c r="W58" s="41"/>
      <c r="X58" s="42"/>
      <c r="Y58" s="44"/>
    </row>
    <row r="59" spans="1:26" ht="12.75" x14ac:dyDescent="0.2">
      <c r="A59" s="16">
        <v>8</v>
      </c>
      <c r="B59" s="102" t="s">
        <v>35</v>
      </c>
      <c r="C59" s="7" t="s">
        <v>153</v>
      </c>
      <c r="D59" s="89">
        <f t="shared" si="4"/>
        <v>0</v>
      </c>
      <c r="E59" s="195">
        <f t="shared" si="3"/>
        <v>0</v>
      </c>
      <c r="F59" s="198">
        <f t="shared" si="5"/>
        <v>0</v>
      </c>
      <c r="G59" s="354"/>
      <c r="H59" s="42"/>
      <c r="I59" s="384"/>
      <c r="J59" s="95"/>
      <c r="K59" s="197"/>
      <c r="L59" s="166"/>
      <c r="M59" s="394">
        <v>0</v>
      </c>
      <c r="N59" s="262">
        <v>0</v>
      </c>
      <c r="O59" s="41"/>
      <c r="P59" s="42"/>
      <c r="Q59" s="13"/>
      <c r="R59" s="480"/>
      <c r="S59" s="41"/>
      <c r="T59" s="42"/>
      <c r="U59" s="13"/>
      <c r="V59" s="42"/>
      <c r="W59" s="41"/>
      <c r="X59" s="42"/>
      <c r="Y59" s="44"/>
    </row>
    <row r="60" spans="1:26" ht="13.5" thickBot="1" x14ac:dyDescent="0.25">
      <c r="A60" s="75">
        <v>74</v>
      </c>
      <c r="B60" s="75" t="s">
        <v>33</v>
      </c>
      <c r="C60" s="223" t="s">
        <v>151</v>
      </c>
      <c r="D60" s="180">
        <f t="shared" si="4"/>
        <v>0</v>
      </c>
      <c r="E60" s="224">
        <f t="shared" si="3"/>
        <v>0</v>
      </c>
      <c r="F60" s="225">
        <f t="shared" si="5"/>
        <v>0</v>
      </c>
      <c r="G60" s="359"/>
      <c r="H60" s="99"/>
      <c r="I60" s="527"/>
      <c r="J60" s="371"/>
      <c r="K60" s="226"/>
      <c r="L60" s="227"/>
      <c r="M60" s="528">
        <v>0</v>
      </c>
      <c r="N60" s="529">
        <v>0</v>
      </c>
      <c r="O60" s="63"/>
      <c r="P60" s="99"/>
      <c r="Q60" s="63"/>
      <c r="R60" s="99"/>
      <c r="S60" s="63"/>
      <c r="T60" s="99"/>
      <c r="U60" s="63"/>
      <c r="V60" s="99"/>
      <c r="W60" s="63"/>
      <c r="X60" s="99"/>
      <c r="Y60" s="65"/>
    </row>
    <row r="61" spans="1:26" ht="12.75" x14ac:dyDescent="0.2">
      <c r="C61" s="147" t="s">
        <v>78</v>
      </c>
      <c r="D61" s="228">
        <f>COUNTA(D11:D60)</f>
        <v>50</v>
      </c>
      <c r="E61" s="3"/>
      <c r="F61" s="3"/>
      <c r="G61" s="419">
        <f>COUNTA(G11:G60)-('Ron Slyper Trophy (B)'!G53+'Dave Hastie Trophy (C)'!G31+'Locost Trophy (L)'!G35)</f>
        <v>0</v>
      </c>
      <c r="H61" s="419">
        <f>COUNTA(H11:H60)-('Ron Slyper Trophy (B)'!H53+'Dave Hastie Trophy (C)'!H31+'Locost Trophy (L)'!H35)</f>
        <v>0</v>
      </c>
      <c r="I61" s="419">
        <f>COUNTA(I11:I60)-('Ron Slyper Trophy (B)'!I53+'Dave Hastie Trophy (C)'!I31+'Locost Trophy (L)'!I35)</f>
        <v>0</v>
      </c>
      <c r="J61" s="419">
        <f>COUNTA(J11:J60)-('Ron Slyper Trophy (B)'!J53+'Dave Hastie Trophy (C)'!J31+'Locost Trophy (L)'!J35)</f>
        <v>0</v>
      </c>
      <c r="K61" s="419">
        <f>COUNTA(K11:K60)-('Ron Slyper Trophy (B)'!K53+'Dave Hastie Trophy (C)'!K31+'Locost Trophy (L)'!K35)</f>
        <v>0</v>
      </c>
      <c r="L61" s="419">
        <f>COUNTA(L11:L60)-('Ron Slyper Trophy (B)'!L53+'Dave Hastie Trophy (C)'!L31+'Locost Trophy (L)'!L35)</f>
        <v>0</v>
      </c>
      <c r="M61" s="419">
        <f>COUNTA(M11:M60)-('Ron Slyper Trophy (B)'!M53+'Dave Hastie Trophy (C)'!M31+'Locost Trophy (L)'!M35)</f>
        <v>0</v>
      </c>
      <c r="N61" s="419">
        <f>COUNTA(N11:N60)-('Ron Slyper Trophy (B)'!N53+'Dave Hastie Trophy (C)'!N31+'Locost Trophy (L)'!N35)</f>
        <v>0</v>
      </c>
      <c r="O61" s="419">
        <f>COUNTA(O11:O60)-('Ron Slyper Trophy (B)'!O53+'Dave Hastie Trophy (C)'!O31+'Locost Trophy (L)'!O35)</f>
        <v>0</v>
      </c>
      <c r="P61" s="419">
        <f>COUNTA(P11:P60)-('Ron Slyper Trophy (B)'!P53+'Dave Hastie Trophy (C)'!P31+'Locost Trophy (L)'!P35)</f>
        <v>0</v>
      </c>
      <c r="Q61" s="419">
        <f>COUNTA(Q11:Q60)-('Ron Slyper Trophy (B)'!Q53+'Dave Hastie Trophy (C)'!Q31+'Locost Trophy (L)'!Q35)</f>
        <v>0</v>
      </c>
      <c r="R61" s="419">
        <f>COUNTA(R11:R60)-('Ron Slyper Trophy (B)'!R53+'Dave Hastie Trophy (C)'!R31+'Locost Trophy (L)'!R35)</f>
        <v>0</v>
      </c>
      <c r="S61" s="419">
        <f>COUNTA(S11:S60)-('Ron Slyper Trophy (B)'!S53+'Dave Hastie Trophy (C)'!S31+'Locost Trophy (L)'!S35)</f>
        <v>0</v>
      </c>
      <c r="T61" s="419">
        <f>COUNTA(T11:T60)-('Ron Slyper Trophy (B)'!T53+'Dave Hastie Trophy (C)'!T31+'Locost Trophy (L)'!T35)</f>
        <v>0</v>
      </c>
      <c r="U61" s="419">
        <f>COUNTA(U11:U60)-('Ron Slyper Trophy (B)'!U53+'Dave Hastie Trophy (C)'!U31+'Locost Trophy (L)'!U35)</f>
        <v>0</v>
      </c>
      <c r="V61" s="419">
        <f>COUNTA(V11:V60)-('Ron Slyper Trophy (B)'!V53+'Dave Hastie Trophy (C)'!V31+'Locost Trophy (L)'!V35)</f>
        <v>0</v>
      </c>
      <c r="W61" s="419">
        <f>COUNTA(W11:W60)-('Ron Slyper Trophy (B)'!W53+'Dave Hastie Trophy (C)'!W31+'Locost Trophy (L)'!W35)</f>
        <v>0</v>
      </c>
      <c r="X61" s="419">
        <f>COUNTA(X11:X60)-('Ron Slyper Trophy (B)'!X53+'Dave Hastie Trophy (C)'!X31+'Locost Trophy (L)'!X35)</f>
        <v>0</v>
      </c>
      <c r="Y61" s="419"/>
      <c r="Z61" s="420"/>
    </row>
    <row r="62" spans="1:26" ht="12.75" x14ac:dyDescent="0.2">
      <c r="D62" s="147" t="s">
        <v>137</v>
      </c>
      <c r="E62" s="2"/>
      <c r="F62" s="2"/>
      <c r="G62" s="98">
        <f>COUNTA(G11:G60)+'Club Class T'!G29+'Invitation Class X'!E29</f>
        <v>26</v>
      </c>
      <c r="H62" s="98">
        <f>COUNTA(H11:H60)+'Club Class T'!H29+'Invitation Class X'!F29</f>
        <v>26</v>
      </c>
      <c r="I62" s="98">
        <f>COUNTA(I11:I60)+'Club Class T'!I29+'Invitation Class X'!G29</f>
        <v>28</v>
      </c>
      <c r="J62" s="98">
        <f>COUNTA(J11:J60)+'Club Class T'!J29+'Invitation Class X'!H29</f>
        <v>28</v>
      </c>
      <c r="K62" s="98">
        <f>COUNTA(K11:K60)+'Club Class T'!K29+'Invitation Class X'!I29</f>
        <v>26</v>
      </c>
      <c r="L62" s="98">
        <f>COUNTA(L11:L60)+'Club Class T'!L29+'Invitation Class X'!J29</f>
        <v>26</v>
      </c>
      <c r="M62" s="98">
        <f>COUNTA(M11:M60)+'Club Class T'!M29+'Invitation Class X'!K29</f>
        <v>25</v>
      </c>
      <c r="N62" s="98">
        <f>COUNTA(N11:N60)+'Club Class T'!N29+'Invitation Class X'!L29</f>
        <v>25</v>
      </c>
      <c r="O62" s="98">
        <f>COUNTA(O11:O60)+'Club Class T'!O29+'Invitation Class X'!M29</f>
        <v>25</v>
      </c>
      <c r="P62" s="98">
        <f>COUNTA(P11:P60)+'Club Class T'!P29+'Invitation Class X'!N29</f>
        <v>25</v>
      </c>
      <c r="Q62" s="98">
        <f>COUNTA(Q11:Q60)+'Club Class T'!Q29+'Invitation Class X'!O29</f>
        <v>20</v>
      </c>
      <c r="R62" s="98">
        <f>COUNTA(R11:R60)+'Club Class T'!R29+'Invitation Class X'!P29</f>
        <v>20</v>
      </c>
      <c r="S62" s="98">
        <f>COUNTA(S11:S60)+'Club Class T'!S29+'Invitation Class X'!Q29</f>
        <v>24</v>
      </c>
      <c r="T62" s="98">
        <f>COUNTA(T11:T60)+'Club Class T'!T29+'Invitation Class X'!R29</f>
        <v>24</v>
      </c>
      <c r="U62" s="98">
        <f>COUNTA(U11:U60)+'Club Class T'!U29+'Invitation Class X'!S29</f>
        <v>24</v>
      </c>
      <c r="V62" s="98">
        <f>COUNTA(V11:V60)+'Club Class T'!V29+'Invitation Class X'!T29</f>
        <v>24</v>
      </c>
      <c r="W62" s="98">
        <f>COUNTA(W11:W60)+'Club Class T'!W29+'Invitation Class X'!U29</f>
        <v>21</v>
      </c>
      <c r="X62" s="98">
        <f>COUNTA(X11:X60)+'Club Class T'!X29+'Invitation Class X'!V29</f>
        <v>21</v>
      </c>
      <c r="Y62" s="98"/>
    </row>
    <row r="63" spans="1:26" ht="12.75" x14ac:dyDescent="0.2">
      <c r="C63" s="147" t="s">
        <v>138</v>
      </c>
      <c r="D63" s="83">
        <f>AVERAGE(G62:R62)</f>
        <v>25</v>
      </c>
      <c r="E63" s="2"/>
      <c r="F63" s="3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7"/>
      <c r="X63" s="97"/>
      <c r="Y63" s="97"/>
    </row>
    <row r="64" spans="1:26" x14ac:dyDescent="0.15">
      <c r="C64" s="2"/>
      <c r="K64" s="2"/>
      <c r="W64" s="2"/>
      <c r="X64" s="49"/>
      <c r="Y64" s="2"/>
    </row>
    <row r="65" spans="4:25" x14ac:dyDescent="0.15">
      <c r="D65" s="2"/>
      <c r="W65" s="2"/>
      <c r="X65" s="49"/>
      <c r="Y65" s="2"/>
    </row>
    <row r="66" spans="4:25" x14ac:dyDescent="0.15">
      <c r="D66" s="2"/>
      <c r="W66" s="2"/>
      <c r="X66" s="49"/>
      <c r="Y66" s="2"/>
    </row>
    <row r="67" spans="4:25" x14ac:dyDescent="0.15">
      <c r="V67" s="2"/>
      <c r="W67" s="2"/>
      <c r="Y67" s="2"/>
    </row>
    <row r="68" spans="4:25" x14ac:dyDescent="0.15">
      <c r="W68" s="49"/>
      <c r="Y68" s="2"/>
    </row>
    <row r="69" spans="4:25" x14ac:dyDescent="0.15">
      <c r="W69" s="49"/>
      <c r="Y69" s="2"/>
    </row>
    <row r="70" spans="4:25" x14ac:dyDescent="0.15">
      <c r="W70" s="2"/>
      <c r="X70" s="49"/>
      <c r="Y70" s="2"/>
    </row>
    <row r="71" spans="4:25" ht="12.75" customHeight="1" x14ac:dyDescent="0.15">
      <c r="W71" s="2"/>
      <c r="X71" s="49"/>
      <c r="Y71" s="2"/>
    </row>
    <row r="72" spans="4:25" x14ac:dyDescent="0.15">
      <c r="W72" s="2"/>
      <c r="X72" s="49"/>
      <c r="Y72" s="2"/>
    </row>
    <row r="73" spans="4:25" x14ac:dyDescent="0.15">
      <c r="W73" s="2"/>
      <c r="X73" s="49"/>
      <c r="Y73" s="2"/>
    </row>
    <row r="76" spans="4:25" ht="14.25" customHeight="1" x14ac:dyDescent="0.15"/>
    <row r="93" spans="27:27" ht="12.75" x14ac:dyDescent="0.2">
      <c r="AA93" s="9"/>
    </row>
    <row r="94" spans="27:27" ht="12.75" x14ac:dyDescent="0.2">
      <c r="AA94" s="9"/>
    </row>
  </sheetData>
  <sortState ref="A11:Y60">
    <sortCondition descending="1" ref="F11:F60"/>
  </sortState>
  <mergeCells count="35">
    <mergeCell ref="W9:X9"/>
    <mergeCell ref="G9:H9"/>
    <mergeCell ref="M9:N9"/>
    <mergeCell ref="O9:P9"/>
    <mergeCell ref="I9:J9"/>
    <mergeCell ref="K9:L9"/>
    <mergeCell ref="Q9:R9"/>
    <mergeCell ref="U9:V9"/>
    <mergeCell ref="S9:T9"/>
    <mergeCell ref="W8:X8"/>
    <mergeCell ref="G7:H7"/>
    <mergeCell ref="M7:N7"/>
    <mergeCell ref="O7:P7"/>
    <mergeCell ref="I7:J7"/>
    <mergeCell ref="I8:J8"/>
    <mergeCell ref="S7:T7"/>
    <mergeCell ref="K8:L8"/>
    <mergeCell ref="K7:L7"/>
    <mergeCell ref="W7:X7"/>
    <mergeCell ref="G8:H8"/>
    <mergeCell ref="M8:N8"/>
    <mergeCell ref="O8:P8"/>
    <mergeCell ref="S8:T8"/>
    <mergeCell ref="Q8:R8"/>
    <mergeCell ref="U8:V8"/>
    <mergeCell ref="Q7:R7"/>
    <mergeCell ref="A1:X1"/>
    <mergeCell ref="R3:Z3"/>
    <mergeCell ref="R5:T5"/>
    <mergeCell ref="B3:C3"/>
    <mergeCell ref="I3:N3"/>
    <mergeCell ref="B4:C4"/>
    <mergeCell ref="R4:T4"/>
    <mergeCell ref="I4:K4"/>
    <mergeCell ref="B5:C5"/>
  </mergeCells>
  <phoneticPr fontId="0" type="noConversion"/>
  <conditionalFormatting sqref="G63:H63 K63:V63 G61:Y61">
    <cfRule type="cellIs" dxfId="76" priority="38" stopIfTrue="1" operator="notEqual">
      <formula>0</formula>
    </cfRule>
    <cfRule type="cellIs" dxfId="75" priority="39" stopIfTrue="1" operator="equal">
      <formula>0</formula>
    </cfRule>
  </conditionalFormatting>
  <conditionalFormatting sqref="I63:J63">
    <cfRule type="cellIs" dxfId="74" priority="24" stopIfTrue="1" operator="notEqual">
      <formula>0</formula>
    </cfRule>
    <cfRule type="cellIs" dxfId="73" priority="25" stopIfTrue="1" operator="equal">
      <formula>0</formula>
    </cfRule>
  </conditionalFormatting>
  <conditionalFormatting sqref="F63 E61:F61">
    <cfRule type="cellIs" dxfId="72" priority="22" stopIfTrue="1" operator="notEqual">
      <formula>0</formula>
    </cfRule>
    <cfRule type="cellIs" dxfId="71" priority="23" stopIfTrue="1" operator="equal">
      <formula>0</formula>
    </cfRule>
  </conditionalFormatting>
  <conditionalFormatting sqref="G62:Y62">
    <cfRule type="expression" dxfId="70" priority="12">
      <formula>G62=0</formula>
    </cfRule>
  </conditionalFormatting>
  <conditionalFormatting sqref="Y9">
    <cfRule type="expression" dxfId="69" priority="11">
      <formula>$Y$9&lt;0</formula>
    </cfRule>
  </conditionalFormatting>
  <conditionalFormatting sqref="C11:C19 C21:C46">
    <cfRule type="duplicateValues" dxfId="68" priority="40"/>
  </conditionalFormatting>
  <conditionalFormatting sqref="C20">
    <cfRule type="duplicateValues" dxfId="67" priority="3"/>
  </conditionalFormatting>
  <conditionalFormatting sqref="C58">
    <cfRule type="duplicateValues" dxfId="66" priority="2"/>
  </conditionalFormatting>
  <conditionalFormatting sqref="C57">
    <cfRule type="duplicateValues" dxfId="65" priority="1"/>
  </conditionalFormatting>
  <printOptions horizontalCentered="1"/>
  <pageMargins left="7.874015748031496E-2" right="7.874015748031496E-2" top="0.19685039370078741" bottom="0.19685039370078741" header="0.35433070866141736" footer="0.27559055118110237"/>
  <pageSetup paperSize="9" scale="71" orientation="portrait" r:id="rId1"/>
  <headerFooter alignWithMargins="0">
    <oddHeader xml:space="preserve">&amp;C&amp;"Century Schoolbook,Bold"&amp;12 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9"/>
  <sheetViews>
    <sheetView topLeftCell="C1" zoomScale="80" zoomScaleNormal="80" workbookViewId="0">
      <selection activeCell="A11" sqref="A11:A56"/>
    </sheetView>
  </sheetViews>
  <sheetFormatPr defaultRowHeight="12.75" x14ac:dyDescent="0.2"/>
  <cols>
    <col min="1" max="1" width="2.28515625" customWidth="1"/>
    <col min="2" max="2" width="15" bestFit="1" customWidth="1"/>
    <col min="3" max="30" width="8.140625" bestFit="1" customWidth="1"/>
    <col min="31" max="62" width="9.28515625" bestFit="1" customWidth="1"/>
  </cols>
  <sheetData>
    <row r="1" spans="1:66" x14ac:dyDescent="0.2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  <c r="AQ1" s="255"/>
      <c r="AR1" s="255"/>
      <c r="AS1" s="255"/>
      <c r="AT1" s="255"/>
      <c r="AU1" s="255"/>
      <c r="AV1" s="255"/>
      <c r="AW1" s="255"/>
      <c r="AX1" s="255"/>
      <c r="AY1" s="255"/>
      <c r="AZ1" s="255"/>
      <c r="BA1" s="255"/>
      <c r="BB1" s="255"/>
      <c r="BC1" s="255"/>
      <c r="BD1" s="255"/>
      <c r="BE1" s="255"/>
      <c r="BF1" s="255"/>
      <c r="BG1" s="255"/>
      <c r="BH1" s="255"/>
      <c r="BI1" s="255"/>
      <c r="BJ1" s="255"/>
      <c r="BK1" s="255"/>
      <c r="BL1" s="255"/>
      <c r="BM1" s="255"/>
      <c r="BN1" s="255"/>
    </row>
    <row r="2" spans="1:66" x14ac:dyDescent="0.2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  <c r="BB2" s="255"/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</row>
    <row r="3" spans="1:66" s="146" customFormat="1" x14ac:dyDescent="0.2">
      <c r="A3" s="256"/>
      <c r="B3" s="256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7"/>
      <c r="BG3" s="257"/>
      <c r="BH3" s="257"/>
      <c r="BI3" s="257"/>
      <c r="BJ3" s="257"/>
      <c r="BK3" s="257"/>
      <c r="BL3" s="256"/>
      <c r="BM3" s="256"/>
      <c r="BN3" s="256"/>
    </row>
    <row r="4" spans="1:66" s="2" customFormat="1" x14ac:dyDescent="0.2">
      <c r="A4" s="258"/>
      <c r="B4" s="259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260"/>
      <c r="BM4" s="260"/>
      <c r="BN4" s="260"/>
    </row>
    <row r="5" spans="1:66" s="2" customFormat="1" x14ac:dyDescent="0.2">
      <c r="A5" s="258"/>
      <c r="B5" s="259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261"/>
      <c r="BL5" s="260"/>
      <c r="BM5" s="260"/>
      <c r="BN5" s="260"/>
    </row>
    <row r="6" spans="1:66" s="2" customFormat="1" x14ac:dyDescent="0.2">
      <c r="A6" s="258"/>
      <c r="B6" s="259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261"/>
      <c r="BF6" s="261"/>
      <c r="BG6" s="261"/>
      <c r="BH6" s="261"/>
      <c r="BI6" s="261"/>
      <c r="BJ6" s="261"/>
      <c r="BK6" s="261"/>
      <c r="BL6" s="260"/>
      <c r="BM6" s="260"/>
      <c r="BN6" s="260"/>
    </row>
    <row r="7" spans="1:66" s="2" customFormat="1" x14ac:dyDescent="0.2">
      <c r="A7" s="258"/>
      <c r="B7" s="259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261"/>
      <c r="BF7" s="261"/>
      <c r="BG7" s="261"/>
      <c r="BH7" s="261"/>
      <c r="BI7" s="261"/>
      <c r="BJ7" s="261"/>
      <c r="BK7" s="261"/>
      <c r="BL7" s="260"/>
      <c r="BM7" s="260"/>
      <c r="BN7" s="260"/>
    </row>
    <row r="8" spans="1:66" s="2" customFormat="1" x14ac:dyDescent="0.2">
      <c r="A8" s="258"/>
      <c r="B8" s="259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261"/>
      <c r="BF8" s="261"/>
      <c r="BG8" s="261"/>
      <c r="BH8" s="261"/>
      <c r="BI8" s="261"/>
      <c r="BJ8" s="261"/>
      <c r="BK8" s="261"/>
      <c r="BL8" s="260"/>
      <c r="BM8" s="260"/>
      <c r="BN8" s="260"/>
    </row>
    <row r="9" spans="1:66" s="2" customFormat="1" x14ac:dyDescent="0.2">
      <c r="A9" s="258"/>
      <c r="B9" s="259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0"/>
      <c r="BM9" s="260"/>
      <c r="BN9" s="260"/>
    </row>
    <row r="10" spans="1:66" s="2" customFormat="1" x14ac:dyDescent="0.2">
      <c r="A10" s="258"/>
      <c r="B10" s="259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261"/>
      <c r="BD10" s="261"/>
      <c r="BE10" s="261"/>
      <c r="BF10" s="261"/>
      <c r="BG10" s="261"/>
      <c r="BH10" s="261"/>
      <c r="BI10" s="261"/>
      <c r="BJ10" s="261"/>
      <c r="BK10" s="261"/>
      <c r="BL10" s="260"/>
      <c r="BM10" s="260"/>
      <c r="BN10" s="260"/>
    </row>
    <row r="11" spans="1:66" s="2" customFormat="1" x14ac:dyDescent="0.2">
      <c r="A11" s="258"/>
      <c r="B11" s="259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261"/>
      <c r="BK11" s="261"/>
      <c r="BL11" s="260"/>
      <c r="BM11" s="260"/>
      <c r="BN11" s="260"/>
    </row>
    <row r="12" spans="1:66" s="2" customFormat="1" x14ac:dyDescent="0.2">
      <c r="A12" s="258"/>
      <c r="B12" s="259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261"/>
      <c r="AI12" s="261"/>
      <c r="AJ12" s="261"/>
      <c r="AK12" s="261"/>
      <c r="AL12" s="261"/>
      <c r="AM12" s="261"/>
      <c r="AN12" s="261"/>
      <c r="AO12" s="261"/>
      <c r="AP12" s="261"/>
      <c r="AQ12" s="261"/>
      <c r="AR12" s="261"/>
      <c r="AS12" s="261"/>
      <c r="AT12" s="261"/>
      <c r="AU12" s="261"/>
      <c r="AV12" s="261"/>
      <c r="AW12" s="261"/>
      <c r="AX12" s="261"/>
      <c r="AY12" s="261"/>
      <c r="AZ12" s="261"/>
      <c r="BA12" s="261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0"/>
      <c r="BM12" s="260"/>
      <c r="BN12" s="260"/>
    </row>
    <row r="13" spans="1:66" s="2" customFormat="1" x14ac:dyDescent="0.2">
      <c r="A13" s="258"/>
      <c r="B13" s="259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261"/>
      <c r="X13" s="145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1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0"/>
      <c r="BM13" s="260"/>
      <c r="BN13" s="260"/>
    </row>
    <row r="14" spans="1:66" s="2" customFormat="1" ht="10.5" x14ac:dyDescent="0.15">
      <c r="A14" s="258"/>
      <c r="B14" s="258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261"/>
      <c r="W14" s="261"/>
      <c r="X14" s="145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  <c r="AO14" s="261"/>
      <c r="AP14" s="261"/>
      <c r="AQ14" s="261"/>
      <c r="AR14" s="261"/>
      <c r="AS14" s="261"/>
      <c r="AT14" s="261"/>
      <c r="AU14" s="261"/>
      <c r="AV14" s="261"/>
      <c r="AW14" s="261"/>
      <c r="AX14" s="261"/>
      <c r="AY14" s="261"/>
      <c r="AZ14" s="261"/>
      <c r="BA14" s="261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0"/>
      <c r="BM14" s="260"/>
      <c r="BN14" s="260"/>
    </row>
    <row r="15" spans="1:66" s="2" customFormat="1" ht="10.5" x14ac:dyDescent="0.15">
      <c r="A15" s="258"/>
      <c r="B15" s="258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261"/>
      <c r="W15" s="261"/>
      <c r="X15" s="145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  <c r="AM15" s="261"/>
      <c r="AN15" s="261"/>
      <c r="AO15" s="261"/>
      <c r="AP15" s="261"/>
      <c r="AQ15" s="261"/>
      <c r="AR15" s="261"/>
      <c r="AS15" s="261"/>
      <c r="AT15" s="261"/>
      <c r="AU15" s="261"/>
      <c r="AV15" s="261"/>
      <c r="AW15" s="261"/>
      <c r="AX15" s="261"/>
      <c r="AY15" s="261"/>
      <c r="AZ15" s="261"/>
      <c r="BA15" s="261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0"/>
      <c r="BM15" s="260"/>
      <c r="BN15" s="260"/>
    </row>
    <row r="16" spans="1:66" s="2" customFormat="1" ht="10.5" x14ac:dyDescent="0.15">
      <c r="A16" s="258"/>
      <c r="B16" s="258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261"/>
      <c r="W16" s="261"/>
      <c r="X16" s="145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  <c r="AM16" s="261"/>
      <c r="AN16" s="261"/>
      <c r="AO16" s="261"/>
      <c r="AP16" s="261"/>
      <c r="AQ16" s="261"/>
      <c r="AR16" s="261"/>
      <c r="AS16" s="261"/>
      <c r="AT16" s="261"/>
      <c r="AU16" s="261"/>
      <c r="AV16" s="261"/>
      <c r="AW16" s="261"/>
      <c r="AX16" s="261"/>
      <c r="AY16" s="261"/>
      <c r="AZ16" s="261"/>
      <c r="BA16" s="261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0"/>
      <c r="BM16" s="260"/>
      <c r="BN16" s="260"/>
    </row>
    <row r="17" spans="1:66" s="2" customFormat="1" ht="10.5" x14ac:dyDescent="0.15">
      <c r="A17" s="258"/>
      <c r="B17" s="258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261"/>
      <c r="W17" s="261"/>
      <c r="X17" s="145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  <c r="AM17" s="261"/>
      <c r="AN17" s="261"/>
      <c r="AO17" s="261"/>
      <c r="AP17" s="261"/>
      <c r="AQ17" s="261"/>
      <c r="AR17" s="261"/>
      <c r="AS17" s="261"/>
      <c r="AT17" s="261"/>
      <c r="AU17" s="261"/>
      <c r="AV17" s="261"/>
      <c r="AW17" s="261"/>
      <c r="AX17" s="261"/>
      <c r="AY17" s="261"/>
      <c r="AZ17" s="261"/>
      <c r="BA17" s="261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0"/>
      <c r="BM17" s="260"/>
      <c r="BN17" s="260"/>
    </row>
    <row r="18" spans="1:66" x14ac:dyDescent="0.2">
      <c r="A18" s="255"/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255"/>
      <c r="AA18" s="255"/>
      <c r="AB18" s="255"/>
      <c r="AC18" s="255"/>
      <c r="AD18" s="255"/>
      <c r="AE18" s="255"/>
      <c r="AF18" s="255"/>
      <c r="AG18" s="255"/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55"/>
      <c r="AX18" s="255"/>
      <c r="AY18" s="255"/>
      <c r="AZ18" s="255"/>
      <c r="BA18" s="255"/>
      <c r="BB18" s="255"/>
      <c r="BC18" s="255"/>
      <c r="BD18" s="255"/>
      <c r="BE18" s="255"/>
      <c r="BF18" s="255"/>
      <c r="BG18" s="255"/>
      <c r="BH18" s="255"/>
      <c r="BI18" s="255"/>
      <c r="BJ18" s="255"/>
      <c r="BK18" s="255"/>
      <c r="BL18" s="255"/>
      <c r="BM18" s="255"/>
      <c r="BN18" s="255"/>
    </row>
    <row r="19" spans="1:66" x14ac:dyDescent="0.2">
      <c r="A19" s="255"/>
      <c r="B19" s="255"/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  <c r="U19" s="255"/>
      <c r="V19" s="255"/>
      <c r="W19" s="255"/>
      <c r="X19" s="255"/>
      <c r="Y19" s="255"/>
      <c r="Z19" s="255"/>
      <c r="AA19" s="255"/>
      <c r="AB19" s="255"/>
      <c r="AC19" s="255"/>
      <c r="AD19" s="255"/>
      <c r="AE19" s="255"/>
      <c r="AF19" s="255"/>
      <c r="AG19" s="255"/>
      <c r="AH19" s="255"/>
      <c r="AI19" s="255"/>
      <c r="AJ19" s="255"/>
      <c r="AK19" s="255"/>
      <c r="AL19" s="255"/>
      <c r="AM19" s="255"/>
      <c r="AN19" s="255"/>
      <c r="AO19" s="255"/>
      <c r="AP19" s="255"/>
      <c r="AQ19" s="255"/>
      <c r="AR19" s="255"/>
      <c r="AS19" s="255"/>
      <c r="AT19" s="255"/>
      <c r="AU19" s="255"/>
      <c r="AV19" s="255"/>
      <c r="AW19" s="255"/>
      <c r="AX19" s="255"/>
      <c r="AY19" s="255"/>
      <c r="AZ19" s="255"/>
      <c r="BA19" s="255"/>
      <c r="BB19" s="255"/>
      <c r="BC19" s="255"/>
      <c r="BD19" s="255"/>
      <c r="BE19" s="255"/>
      <c r="BF19" s="255"/>
      <c r="BG19" s="255"/>
      <c r="BH19" s="255"/>
      <c r="BI19" s="255"/>
      <c r="BJ19" s="255"/>
      <c r="BK19" s="255"/>
      <c r="BL19" s="255"/>
      <c r="BM19" s="255"/>
      <c r="BN19" s="25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C81"/>
  <sheetViews>
    <sheetView tabSelected="1" topLeftCell="A22" zoomScale="80" zoomScaleNormal="80" workbookViewId="0">
      <selection activeCell="Z53" sqref="Z40:Z53"/>
    </sheetView>
  </sheetViews>
  <sheetFormatPr defaultRowHeight="10.5" x14ac:dyDescent="0.15"/>
  <cols>
    <col min="1" max="1" width="6.85546875" style="12" bestFit="1" customWidth="1"/>
    <col min="2" max="2" width="27.85546875" style="2" customWidth="1"/>
    <col min="3" max="3" width="6.7109375" style="2" customWidth="1"/>
    <col min="4" max="4" width="6.7109375" style="12" customWidth="1"/>
    <col min="5" max="5" width="9.5703125" style="12" customWidth="1"/>
    <col min="6" max="6" width="9.7109375" style="12" customWidth="1"/>
    <col min="7" max="23" width="4.7109375" style="12" customWidth="1"/>
    <col min="24" max="26" width="4.7109375" style="2" customWidth="1"/>
    <col min="27" max="28" width="6.5703125" style="2" bestFit="1" customWidth="1"/>
    <col min="29" max="16384" width="9.140625" style="2"/>
  </cols>
  <sheetData>
    <row r="1" spans="1:29" ht="12.75" x14ac:dyDescent="0.2">
      <c r="A1" s="671" t="s">
        <v>141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1"/>
      <c r="Z1" s="1"/>
      <c r="AA1" s="1"/>
    </row>
    <row r="2" spans="1:29" ht="12.75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1"/>
      <c r="Y2" s="1"/>
      <c r="Z2" s="1"/>
      <c r="AA2" s="1"/>
    </row>
    <row r="3" spans="1:29" ht="12.75" x14ac:dyDescent="0.2">
      <c r="A3" s="31"/>
      <c r="B3" s="647" t="s">
        <v>5</v>
      </c>
      <c r="C3" s="672"/>
      <c r="D3" s="648"/>
      <c r="F3" s="2"/>
      <c r="G3" s="2"/>
      <c r="H3" s="262">
        <v>0</v>
      </c>
      <c r="I3" s="31"/>
      <c r="J3" s="649" t="s">
        <v>10</v>
      </c>
      <c r="K3" s="650"/>
      <c r="L3" s="650"/>
      <c r="M3" s="650"/>
      <c r="N3" s="650"/>
      <c r="O3" s="651"/>
      <c r="Q3" s="263">
        <v>0</v>
      </c>
      <c r="S3" s="641" t="s">
        <v>15</v>
      </c>
      <c r="T3" s="642"/>
      <c r="U3" s="642"/>
      <c r="V3" s="642"/>
      <c r="W3" s="642"/>
      <c r="X3" s="642"/>
      <c r="Y3" s="642"/>
      <c r="Z3" s="642"/>
      <c r="AA3" s="643"/>
      <c r="AB3" s="49"/>
      <c r="AC3" s="264">
        <v>0</v>
      </c>
    </row>
    <row r="4" spans="1:29" ht="12.75" x14ac:dyDescent="0.2">
      <c r="A4" s="31"/>
      <c r="B4" s="652" t="s">
        <v>6</v>
      </c>
      <c r="C4" s="673"/>
      <c r="D4" s="653"/>
      <c r="F4" s="2"/>
      <c r="G4" s="31"/>
      <c r="H4" s="31"/>
      <c r="I4" s="31"/>
      <c r="J4" s="657" t="s">
        <v>88</v>
      </c>
      <c r="K4" s="658"/>
      <c r="L4" s="659"/>
      <c r="M4" s="381"/>
      <c r="N4" s="381"/>
      <c r="O4" s="381"/>
      <c r="S4" s="654" t="s">
        <v>36</v>
      </c>
      <c r="T4" s="655"/>
      <c r="U4" s="656"/>
      <c r="V4" s="30"/>
      <c r="W4" s="265">
        <v>0</v>
      </c>
      <c r="X4" s="30"/>
      <c r="Y4" s="30"/>
      <c r="Z4" s="30"/>
      <c r="AA4" s="30"/>
      <c r="AB4" s="30"/>
      <c r="AC4" s="49"/>
    </row>
    <row r="5" spans="1:29" ht="12.75" x14ac:dyDescent="0.2">
      <c r="A5" s="31"/>
      <c r="B5" s="660" t="s">
        <v>14</v>
      </c>
      <c r="C5" s="674"/>
      <c r="D5" s="661"/>
      <c r="F5" s="2"/>
      <c r="G5" s="31"/>
      <c r="H5" s="31"/>
      <c r="J5" s="382"/>
      <c r="K5" s="382"/>
      <c r="L5" s="382"/>
      <c r="M5" s="382"/>
      <c r="N5" s="382"/>
      <c r="O5" s="382"/>
      <c r="P5" s="382"/>
      <c r="Q5" s="72"/>
      <c r="R5" s="72"/>
      <c r="S5" s="644" t="s">
        <v>7</v>
      </c>
      <c r="T5" s="645"/>
      <c r="U5" s="646"/>
      <c r="V5" s="31"/>
      <c r="W5" s="266">
        <v>0</v>
      </c>
      <c r="X5" s="49"/>
    </row>
    <row r="6" spans="1:29" ht="13.5" thickBot="1" x14ac:dyDescent="0.25">
      <c r="A6" s="31"/>
      <c r="B6" s="269"/>
      <c r="C6" s="268"/>
      <c r="D6" s="2"/>
      <c r="E6" s="31"/>
      <c r="F6" s="72"/>
      <c r="G6" s="46"/>
      <c r="H6" s="46"/>
      <c r="I6" s="46"/>
      <c r="J6" s="46"/>
      <c r="K6" s="46"/>
      <c r="L6" s="30"/>
      <c r="M6" s="30"/>
      <c r="N6" s="30"/>
      <c r="O6" s="30"/>
      <c r="P6" s="31"/>
      <c r="Q6" s="31"/>
      <c r="R6" s="30"/>
      <c r="S6" s="30"/>
      <c r="T6" s="30"/>
      <c r="U6" s="30"/>
      <c r="V6" s="30"/>
      <c r="W6" s="31"/>
      <c r="X6" s="1"/>
      <c r="Y6" s="1"/>
      <c r="Z6" s="1"/>
      <c r="AA6" s="1"/>
    </row>
    <row r="7" spans="1:29" ht="13.5" thickBot="1" x14ac:dyDescent="0.25">
      <c r="A7" s="3"/>
      <c r="D7" s="3"/>
      <c r="E7" s="1"/>
      <c r="F7" s="2"/>
      <c r="G7" s="638">
        <v>1</v>
      </c>
      <c r="H7" s="663"/>
      <c r="I7" s="638">
        <v>2</v>
      </c>
      <c r="J7" s="663"/>
      <c r="K7" s="664" t="s">
        <v>80</v>
      </c>
      <c r="L7" s="665"/>
      <c r="M7" s="638">
        <v>4</v>
      </c>
      <c r="N7" s="639"/>
      <c r="O7" s="638">
        <v>5</v>
      </c>
      <c r="P7" s="639"/>
      <c r="Q7" s="638">
        <v>6</v>
      </c>
      <c r="R7" s="639"/>
      <c r="S7" s="638">
        <v>7</v>
      </c>
      <c r="T7" s="639"/>
      <c r="U7" s="373">
        <v>8</v>
      </c>
      <c r="V7" s="374"/>
      <c r="W7" s="638">
        <v>9</v>
      </c>
      <c r="X7" s="639"/>
      <c r="Y7" s="142"/>
      <c r="Z7" s="1"/>
    </row>
    <row r="8" spans="1:29" s="4" customFormat="1" ht="12.75" customHeight="1" thickTop="1" thickBot="1" x14ac:dyDescent="0.25">
      <c r="A8" s="28"/>
      <c r="D8" s="19"/>
      <c r="E8" s="346"/>
      <c r="F8" s="372"/>
      <c r="G8" s="662" t="s">
        <v>107</v>
      </c>
      <c r="H8" s="662"/>
      <c r="I8" s="662" t="s">
        <v>103</v>
      </c>
      <c r="J8" s="662"/>
      <c r="K8" s="662" t="s">
        <v>107</v>
      </c>
      <c r="L8" s="662"/>
      <c r="M8" s="662" t="s">
        <v>79</v>
      </c>
      <c r="N8" s="662"/>
      <c r="O8" s="662" t="s">
        <v>108</v>
      </c>
      <c r="P8" s="662"/>
      <c r="Q8" s="666" t="s">
        <v>103</v>
      </c>
      <c r="R8" s="667"/>
      <c r="S8" s="662" t="s">
        <v>108</v>
      </c>
      <c r="T8" s="662"/>
      <c r="U8" s="666" t="s">
        <v>109</v>
      </c>
      <c r="V8" s="667"/>
      <c r="W8" s="662" t="s">
        <v>103</v>
      </c>
      <c r="X8" s="662"/>
    </row>
    <row r="9" spans="1:29" s="5" customFormat="1" ht="13.5" thickBot="1" x14ac:dyDescent="0.25">
      <c r="A9" s="29"/>
      <c r="B9" s="23" t="s">
        <v>13</v>
      </c>
      <c r="C9" s="302"/>
      <c r="D9" s="18" t="s">
        <v>8</v>
      </c>
      <c r="F9" s="356" t="s">
        <v>81</v>
      </c>
      <c r="G9" s="669">
        <v>42399</v>
      </c>
      <c r="H9" s="668"/>
      <c r="I9" s="668">
        <v>42441</v>
      </c>
      <c r="J9" s="668"/>
      <c r="K9" s="670">
        <v>42469</v>
      </c>
      <c r="L9" s="669"/>
      <c r="M9" s="668">
        <v>42525</v>
      </c>
      <c r="N9" s="668"/>
      <c r="O9" s="668">
        <v>42553</v>
      </c>
      <c r="P9" s="668"/>
      <c r="Q9" s="670">
        <v>42588</v>
      </c>
      <c r="R9" s="669"/>
      <c r="S9" s="668">
        <v>42623</v>
      </c>
      <c r="T9" s="668"/>
      <c r="U9" s="670">
        <v>42651</v>
      </c>
      <c r="V9" s="669"/>
      <c r="W9" s="668">
        <v>42693</v>
      </c>
      <c r="X9" s="668"/>
      <c r="Y9" s="172">
        <f>SUM(Y11:Y40)</f>
        <v>18</v>
      </c>
    </row>
    <row r="10" spans="1:29" s="6" customFormat="1" ht="13.5" thickBot="1" x14ac:dyDescent="0.25">
      <c r="A10" s="68" t="s">
        <v>3</v>
      </c>
      <c r="B10" s="100" t="s">
        <v>0</v>
      </c>
      <c r="C10" s="292" t="s">
        <v>97</v>
      </c>
      <c r="D10" s="20" t="s">
        <v>9</v>
      </c>
      <c r="E10" s="55" t="s">
        <v>82</v>
      </c>
      <c r="F10" s="356" t="s">
        <v>83</v>
      </c>
      <c r="G10" s="56" t="s">
        <v>1</v>
      </c>
      <c r="H10" s="57" t="s">
        <v>2</v>
      </c>
      <c r="I10" s="56" t="s">
        <v>1</v>
      </c>
      <c r="J10" s="57" t="s">
        <v>2</v>
      </c>
      <c r="K10" s="55" t="s">
        <v>1</v>
      </c>
      <c r="L10" s="55" t="s">
        <v>2</v>
      </c>
      <c r="M10" s="56" t="s">
        <v>1</v>
      </c>
      <c r="N10" s="57" t="s">
        <v>2</v>
      </c>
      <c r="O10" s="56" t="s">
        <v>1</v>
      </c>
      <c r="P10" s="57" t="s">
        <v>2</v>
      </c>
      <c r="Q10" s="56" t="s">
        <v>1</v>
      </c>
      <c r="R10" s="55" t="s">
        <v>2</v>
      </c>
      <c r="S10" s="56" t="s">
        <v>1</v>
      </c>
      <c r="T10" s="57" t="s">
        <v>2</v>
      </c>
      <c r="U10" s="56" t="s">
        <v>1</v>
      </c>
      <c r="V10" s="55" t="s">
        <v>2</v>
      </c>
      <c r="W10" s="56" t="s">
        <v>1</v>
      </c>
      <c r="X10" s="57" t="s">
        <v>2</v>
      </c>
      <c r="Y10" s="70" t="s">
        <v>17</v>
      </c>
    </row>
    <row r="11" spans="1:29" ht="14.25" thickTop="1" thickBot="1" x14ac:dyDescent="0.25">
      <c r="A11" s="193">
        <v>76</v>
      </c>
      <c r="B11" s="194" t="s">
        <v>204</v>
      </c>
      <c r="C11" s="294">
        <f t="shared" ref="C11:C39" si="0">(COUNTA(G11:L11)+COUNTA(M11:R11)+COUNTA(S11:V11)+COUNTA(W11:X11))/2</f>
        <v>9</v>
      </c>
      <c r="D11" s="388">
        <f t="shared" ref="D11:D39" si="1">SUM(G11:X11)</f>
        <v>192</v>
      </c>
      <c r="E11" s="347">
        <f t="shared" ref="E11:E39" si="2">MIN(SUM(G11:H11),I11+J11,K11+L11,M11+N11,O11+P11,Q11+R11,S11+T11,U11+V11,W11+X11)</f>
        <v>0</v>
      </c>
      <c r="F11" s="375">
        <f t="shared" ref="F11:F39" si="3">D11-E11</f>
        <v>192</v>
      </c>
      <c r="G11" s="161">
        <v>12</v>
      </c>
      <c r="H11" s="162">
        <v>14</v>
      </c>
      <c r="I11" s="394">
        <v>0</v>
      </c>
      <c r="J11" s="266">
        <v>0</v>
      </c>
      <c r="K11" s="41">
        <v>12</v>
      </c>
      <c r="L11" s="165">
        <v>12</v>
      </c>
      <c r="M11" s="578">
        <v>14</v>
      </c>
      <c r="N11" s="530">
        <v>14</v>
      </c>
      <c r="O11" s="384">
        <v>14</v>
      </c>
      <c r="P11" s="530">
        <v>2</v>
      </c>
      <c r="Q11" s="578">
        <v>14</v>
      </c>
      <c r="R11" s="499">
        <v>14</v>
      </c>
      <c r="S11" s="41">
        <v>14</v>
      </c>
      <c r="T11" s="456">
        <v>0</v>
      </c>
      <c r="U11" s="13">
        <v>14</v>
      </c>
      <c r="V11" s="42">
        <v>14</v>
      </c>
      <c r="W11" s="41">
        <v>14</v>
      </c>
      <c r="X11" s="42">
        <v>14</v>
      </c>
      <c r="Y11" s="42">
        <f t="shared" ref="Y11:Y40" si="4">IF(G11&gt;0,IF(G11=MAX($G$11:$G$40),1,0))+IF(H11&gt;0,IF(H11=MAX($H$11:$H$40),1,0))+IF(I11&gt;0,IF(I11=MAX($I$11:$I$40),1,0))+IF(J11&gt;0,IF(J11=MAX($J$11:$J$40),1,0))+IF(K11&gt;0,IF(K11=MAX($K$11:$K$40),1,0))+IF(L11&gt;0,IF(L11=MAX($L$11:$L$40),1,0))+IF(M11&gt;0,IF(M11=MAX($M$11:$M$40),1,0))+IF(N11&gt;0,IF(N11=MAX($N$11:$N$40),1,0))+IF(O11&gt;0,IF(O11=MAX($O$11:$O$40),1,0))+IF(P11&gt;0,IF(P11=MAX($P$11:$P$40),1,0))+IF(Q11&gt;0,IF(Q11=MAX($Q$11:$Q$40),1,0))+IF(R11&gt;0,IF(R11=MAX($R$11:$R$40),1,0))+IF(S11&gt;0,IF(S11=MAX($S$11:$S$40),1,0))+IF(T11&gt;0,IF(T11=MAX($T$11:$T$40),1,0))+IF(U11&gt;0,IF(U11=MAX($U$11:$U$40),1,0))+IF(V11&gt;0,IF(V11=MAX($V$11:$V$40),1,0))+IF(W11&gt;0,IF(W11=MAX($W$11:$W$40),1,0))+IF(X11&gt;0,IF(X11=MAX($X$11:$X$40),1,0))</f>
        <v>11</v>
      </c>
      <c r="Z11" s="375" t="e">
        <f>VLOOKUP(B11,'[1]Ron Slyper Trophy (B)'!$B$11:$F$40,5,FALSE)</f>
        <v>#N/A</v>
      </c>
      <c r="AA11" s="27" t="e">
        <f>Z11=F11</f>
        <v>#N/A</v>
      </c>
    </row>
    <row r="12" spans="1:29" ht="14.25" customHeight="1" thickTop="1" thickBot="1" x14ac:dyDescent="0.25">
      <c r="A12" s="15">
        <v>68</v>
      </c>
      <c r="B12" s="7" t="s">
        <v>26</v>
      </c>
      <c r="C12" s="293">
        <f t="shared" si="0"/>
        <v>8</v>
      </c>
      <c r="D12" s="389">
        <f t="shared" si="1"/>
        <v>186</v>
      </c>
      <c r="E12" s="348">
        <f t="shared" si="2"/>
        <v>0</v>
      </c>
      <c r="F12" s="376">
        <f t="shared" si="3"/>
        <v>186</v>
      </c>
      <c r="G12" s="41">
        <v>14</v>
      </c>
      <c r="H12" s="42">
        <v>12</v>
      </c>
      <c r="I12" s="200">
        <v>14</v>
      </c>
      <c r="J12" s="200">
        <v>12</v>
      </c>
      <c r="K12" s="197">
        <v>14</v>
      </c>
      <c r="L12" s="386">
        <v>14</v>
      </c>
      <c r="M12" s="41"/>
      <c r="N12" s="42"/>
      <c r="O12" s="400">
        <v>0</v>
      </c>
      <c r="P12" s="95">
        <v>12</v>
      </c>
      <c r="Q12" s="41">
        <v>12</v>
      </c>
      <c r="R12" s="166">
        <v>10</v>
      </c>
      <c r="S12" s="41">
        <v>12</v>
      </c>
      <c r="T12" s="42">
        <v>12</v>
      </c>
      <c r="U12" s="13">
        <v>12</v>
      </c>
      <c r="V12" s="42">
        <v>12</v>
      </c>
      <c r="W12" s="41">
        <v>12</v>
      </c>
      <c r="X12" s="42">
        <v>12</v>
      </c>
      <c r="Y12" s="42">
        <f t="shared" si="4"/>
        <v>4</v>
      </c>
      <c r="Z12" s="375">
        <f>VLOOKUP(B12,'[1]Ron Slyper Trophy (B)'!$B$11:$F$40,5,FALSE)</f>
        <v>186</v>
      </c>
      <c r="AA12" s="27" t="b">
        <f t="shared" ref="AA12:AA39" si="5">Z12=F12</f>
        <v>1</v>
      </c>
    </row>
    <row r="13" spans="1:29" ht="14.25" thickTop="1" thickBot="1" x14ac:dyDescent="0.25">
      <c r="A13" s="16">
        <v>99</v>
      </c>
      <c r="B13" s="8" t="s">
        <v>11</v>
      </c>
      <c r="C13" s="293">
        <f t="shared" si="0"/>
        <v>9</v>
      </c>
      <c r="D13" s="390">
        <f t="shared" si="1"/>
        <v>174</v>
      </c>
      <c r="E13" s="348">
        <f t="shared" si="2"/>
        <v>10</v>
      </c>
      <c r="F13" s="376">
        <f t="shared" si="3"/>
        <v>164</v>
      </c>
      <c r="G13" s="41">
        <v>10</v>
      </c>
      <c r="H13" s="42">
        <v>0</v>
      </c>
      <c r="I13" s="41">
        <v>12</v>
      </c>
      <c r="J13" s="95">
        <v>14</v>
      </c>
      <c r="K13" s="394">
        <v>0</v>
      </c>
      <c r="L13" s="166">
        <v>10</v>
      </c>
      <c r="M13" s="41">
        <v>12</v>
      </c>
      <c r="N13" s="14">
        <v>12</v>
      </c>
      <c r="O13" s="41">
        <v>12</v>
      </c>
      <c r="P13" s="14">
        <v>14</v>
      </c>
      <c r="Q13" s="479">
        <v>2</v>
      </c>
      <c r="R13" s="479">
        <v>12</v>
      </c>
      <c r="S13" s="41">
        <v>10</v>
      </c>
      <c r="T13" s="42">
        <v>14</v>
      </c>
      <c r="U13" s="41">
        <v>10</v>
      </c>
      <c r="V13" s="42">
        <v>10</v>
      </c>
      <c r="W13" s="41">
        <v>10</v>
      </c>
      <c r="X13" s="42">
        <v>10</v>
      </c>
      <c r="Y13" s="42">
        <f t="shared" si="4"/>
        <v>3</v>
      </c>
      <c r="Z13" s="375">
        <f>VLOOKUP(B13,'[1]Ron Slyper Trophy (B)'!$B$11:$F$40,5,FALSE)</f>
        <v>164</v>
      </c>
      <c r="AA13" s="27" t="b">
        <f t="shared" si="5"/>
        <v>1</v>
      </c>
    </row>
    <row r="14" spans="1:29" ht="14.25" thickTop="1" thickBot="1" x14ac:dyDescent="0.25">
      <c r="A14" s="15">
        <v>60</v>
      </c>
      <c r="B14" s="7" t="s">
        <v>84</v>
      </c>
      <c r="C14" s="293">
        <f t="shared" si="0"/>
        <v>9</v>
      </c>
      <c r="D14" s="389">
        <f t="shared" si="1"/>
        <v>90</v>
      </c>
      <c r="E14" s="348">
        <f t="shared" si="2"/>
        <v>2</v>
      </c>
      <c r="F14" s="376">
        <f t="shared" si="3"/>
        <v>88</v>
      </c>
      <c r="G14" s="41">
        <v>2</v>
      </c>
      <c r="H14" s="42">
        <v>0</v>
      </c>
      <c r="I14" s="41">
        <v>1</v>
      </c>
      <c r="J14" s="42">
        <v>8</v>
      </c>
      <c r="K14" s="394">
        <v>0</v>
      </c>
      <c r="L14" s="166">
        <v>3</v>
      </c>
      <c r="M14" s="41">
        <v>8</v>
      </c>
      <c r="N14" s="42">
        <v>8</v>
      </c>
      <c r="O14" s="41">
        <v>6</v>
      </c>
      <c r="P14" s="42">
        <v>10</v>
      </c>
      <c r="Q14" s="41">
        <v>10</v>
      </c>
      <c r="R14" s="166">
        <v>6</v>
      </c>
      <c r="S14" s="41">
        <v>6</v>
      </c>
      <c r="T14" s="200">
        <v>4</v>
      </c>
      <c r="U14" s="400">
        <v>0</v>
      </c>
      <c r="V14" s="166">
        <v>4</v>
      </c>
      <c r="W14" s="41">
        <v>8</v>
      </c>
      <c r="X14" s="200">
        <v>6</v>
      </c>
      <c r="Y14" s="42">
        <f t="shared" si="4"/>
        <v>0</v>
      </c>
      <c r="Z14" s="375">
        <f>VLOOKUP(B14,'[1]Ron Slyper Trophy (B)'!$B$11:$F$40,5,FALSE)</f>
        <v>88</v>
      </c>
      <c r="AA14" s="27" t="b">
        <f t="shared" si="5"/>
        <v>1</v>
      </c>
    </row>
    <row r="15" spans="1:29" ht="14.25" thickTop="1" thickBot="1" x14ac:dyDescent="0.25">
      <c r="A15" s="16">
        <v>66</v>
      </c>
      <c r="B15" s="7" t="s">
        <v>25</v>
      </c>
      <c r="C15" s="293">
        <f t="shared" si="0"/>
        <v>9</v>
      </c>
      <c r="D15" s="389">
        <f t="shared" si="1"/>
        <v>82</v>
      </c>
      <c r="E15" s="348">
        <f t="shared" si="2"/>
        <v>0</v>
      </c>
      <c r="F15" s="376">
        <f t="shared" si="3"/>
        <v>82</v>
      </c>
      <c r="G15" s="41">
        <v>4</v>
      </c>
      <c r="H15" s="42">
        <v>5</v>
      </c>
      <c r="I15" s="13">
        <v>4</v>
      </c>
      <c r="J15" s="112">
        <v>5</v>
      </c>
      <c r="K15" s="197">
        <v>8</v>
      </c>
      <c r="L15" s="166">
        <v>4</v>
      </c>
      <c r="M15" s="41">
        <v>6</v>
      </c>
      <c r="N15" s="42">
        <v>5</v>
      </c>
      <c r="O15" s="41">
        <v>10</v>
      </c>
      <c r="P15" s="42">
        <v>8</v>
      </c>
      <c r="Q15" s="384">
        <v>5</v>
      </c>
      <c r="R15" s="386">
        <v>4</v>
      </c>
      <c r="S15" s="395">
        <v>0</v>
      </c>
      <c r="T15" s="511">
        <v>0</v>
      </c>
      <c r="U15" s="41">
        <v>6</v>
      </c>
      <c r="V15" s="42">
        <v>8</v>
      </c>
      <c r="W15" s="400">
        <v>0</v>
      </c>
      <c r="X15" s="396">
        <v>0</v>
      </c>
      <c r="Y15" s="42">
        <f t="shared" si="4"/>
        <v>0</v>
      </c>
      <c r="Z15" s="375">
        <f>VLOOKUP(B15,'[1]Ron Slyper Trophy (B)'!$B$11:$F$40,5,FALSE)</f>
        <v>82</v>
      </c>
      <c r="AA15" s="27" t="b">
        <f t="shared" si="5"/>
        <v>1</v>
      </c>
    </row>
    <row r="16" spans="1:29" ht="14.25" thickTop="1" thickBot="1" x14ac:dyDescent="0.25">
      <c r="A16" s="15">
        <v>69</v>
      </c>
      <c r="B16" s="7" t="s">
        <v>86</v>
      </c>
      <c r="C16" s="293">
        <f t="shared" si="0"/>
        <v>7</v>
      </c>
      <c r="D16" s="389">
        <f t="shared" si="1"/>
        <v>79</v>
      </c>
      <c r="E16" s="348">
        <f t="shared" si="2"/>
        <v>0</v>
      </c>
      <c r="F16" s="376">
        <f t="shared" si="3"/>
        <v>79</v>
      </c>
      <c r="G16" s="394">
        <v>0</v>
      </c>
      <c r="H16" s="119">
        <v>6</v>
      </c>
      <c r="I16" s="384">
        <v>10</v>
      </c>
      <c r="J16" s="95">
        <v>10</v>
      </c>
      <c r="K16" s="197">
        <v>2</v>
      </c>
      <c r="L16" s="200">
        <v>6</v>
      </c>
      <c r="M16" s="41"/>
      <c r="N16" s="42"/>
      <c r="O16" s="384">
        <v>8</v>
      </c>
      <c r="P16" s="95">
        <v>5</v>
      </c>
      <c r="Q16" s="41">
        <v>6</v>
      </c>
      <c r="R16" s="166">
        <v>5</v>
      </c>
      <c r="S16" s="41">
        <v>8</v>
      </c>
      <c r="T16" s="42">
        <v>10</v>
      </c>
      <c r="U16" s="446">
        <v>0</v>
      </c>
      <c r="V16" s="42">
        <v>3</v>
      </c>
      <c r="W16" s="41"/>
      <c r="X16" s="42"/>
      <c r="Y16" s="42">
        <f t="shared" si="4"/>
        <v>0</v>
      </c>
      <c r="Z16" s="375">
        <f>VLOOKUP(B16,'[1]Ron Slyper Trophy (B)'!$B$11:$F$40,5,FALSE)</f>
        <v>79</v>
      </c>
      <c r="AA16" s="27" t="b">
        <f t="shared" si="5"/>
        <v>1</v>
      </c>
    </row>
    <row r="17" spans="1:27" ht="14.25" thickTop="1" thickBot="1" x14ac:dyDescent="0.25">
      <c r="A17" s="16">
        <v>12</v>
      </c>
      <c r="B17" s="21" t="s">
        <v>4</v>
      </c>
      <c r="C17" s="293">
        <f t="shared" si="0"/>
        <v>4</v>
      </c>
      <c r="D17" s="389">
        <f t="shared" si="1"/>
        <v>52</v>
      </c>
      <c r="E17" s="348">
        <f t="shared" si="2"/>
        <v>0</v>
      </c>
      <c r="F17" s="376">
        <f t="shared" si="3"/>
        <v>52</v>
      </c>
      <c r="G17" s="41">
        <v>6</v>
      </c>
      <c r="H17" s="42">
        <v>10</v>
      </c>
      <c r="I17" s="41">
        <v>6</v>
      </c>
      <c r="J17" s="42">
        <v>4</v>
      </c>
      <c r="K17" s="197">
        <v>10</v>
      </c>
      <c r="L17" s="166">
        <v>8</v>
      </c>
      <c r="M17" s="41">
        <v>2</v>
      </c>
      <c r="N17" s="42">
        <v>6</v>
      </c>
      <c r="O17" s="41"/>
      <c r="P17" s="42"/>
      <c r="Q17" s="41"/>
      <c r="R17" s="166"/>
      <c r="S17" s="13"/>
      <c r="T17" s="480"/>
      <c r="U17" s="13"/>
      <c r="V17" s="42"/>
      <c r="W17" s="41"/>
      <c r="X17" s="42"/>
      <c r="Y17" s="42">
        <f t="shared" si="4"/>
        <v>0</v>
      </c>
      <c r="Z17" s="375">
        <f>VLOOKUP(B17,'[1]Ron Slyper Trophy (B)'!$B$11:$F$40,5,FALSE)</f>
        <v>52</v>
      </c>
      <c r="AA17" s="27" t="b">
        <f t="shared" si="5"/>
        <v>1</v>
      </c>
    </row>
    <row r="18" spans="1:27" ht="14.25" thickTop="1" thickBot="1" x14ac:dyDescent="0.25">
      <c r="A18" s="15">
        <v>79</v>
      </c>
      <c r="B18" s="21" t="s">
        <v>30</v>
      </c>
      <c r="C18" s="293">
        <f t="shared" si="0"/>
        <v>7</v>
      </c>
      <c r="D18" s="389">
        <f t="shared" si="1"/>
        <v>47</v>
      </c>
      <c r="E18" s="348">
        <f t="shared" si="2"/>
        <v>0</v>
      </c>
      <c r="F18" s="376">
        <f t="shared" si="3"/>
        <v>47</v>
      </c>
      <c r="G18" s="262">
        <v>0</v>
      </c>
      <c r="H18" s="95">
        <v>3</v>
      </c>
      <c r="I18" s="394">
        <v>0</v>
      </c>
      <c r="J18" s="42">
        <v>3</v>
      </c>
      <c r="K18" s="270">
        <v>6</v>
      </c>
      <c r="L18" s="166">
        <v>5</v>
      </c>
      <c r="M18" s="41"/>
      <c r="N18" s="42"/>
      <c r="O18" s="200"/>
      <c r="P18" s="200"/>
      <c r="Q18" s="41">
        <v>8</v>
      </c>
      <c r="R18" s="480">
        <v>8</v>
      </c>
      <c r="S18" s="400">
        <v>0</v>
      </c>
      <c r="T18" s="396">
        <v>0</v>
      </c>
      <c r="U18" s="13">
        <v>4</v>
      </c>
      <c r="V18" s="397">
        <v>0</v>
      </c>
      <c r="W18" s="41">
        <v>2</v>
      </c>
      <c r="X18" s="42">
        <v>8</v>
      </c>
      <c r="Y18" s="42">
        <f t="shared" si="4"/>
        <v>0</v>
      </c>
      <c r="Z18" s="375">
        <f>VLOOKUP(B18,'[1]Ron Slyper Trophy (B)'!$B$11:$F$40,5,FALSE)</f>
        <v>47</v>
      </c>
      <c r="AA18" s="27" t="b">
        <f t="shared" si="5"/>
        <v>1</v>
      </c>
    </row>
    <row r="19" spans="1:27" ht="14.25" thickTop="1" thickBot="1" x14ac:dyDescent="0.25">
      <c r="A19" s="16">
        <v>75</v>
      </c>
      <c r="B19" s="8" t="s">
        <v>120</v>
      </c>
      <c r="C19" s="293">
        <f t="shared" si="0"/>
        <v>5</v>
      </c>
      <c r="D19" s="389">
        <f t="shared" si="1"/>
        <v>38</v>
      </c>
      <c r="E19" s="348">
        <f t="shared" si="2"/>
        <v>0</v>
      </c>
      <c r="F19" s="376">
        <f t="shared" si="3"/>
        <v>38</v>
      </c>
      <c r="G19" s="41"/>
      <c r="H19" s="200"/>
      <c r="I19" s="41">
        <v>5</v>
      </c>
      <c r="J19" s="95">
        <v>2</v>
      </c>
      <c r="K19" s="394">
        <v>0</v>
      </c>
      <c r="L19" s="166">
        <v>2</v>
      </c>
      <c r="M19" s="41"/>
      <c r="N19" s="42"/>
      <c r="O19" s="41">
        <v>4</v>
      </c>
      <c r="P19" s="42">
        <v>4</v>
      </c>
      <c r="Q19" s="41"/>
      <c r="R19" s="42"/>
      <c r="S19" s="355">
        <v>4</v>
      </c>
      <c r="T19" s="42">
        <v>6</v>
      </c>
      <c r="U19" s="13">
        <v>5</v>
      </c>
      <c r="V19" s="42">
        <v>6</v>
      </c>
      <c r="W19" s="41"/>
      <c r="X19" s="42"/>
      <c r="Y19" s="42">
        <f t="shared" si="4"/>
        <v>0</v>
      </c>
      <c r="Z19" s="375">
        <f>VLOOKUP(B19,'[1]Ron Slyper Trophy (B)'!$B$11:$F$40,5,FALSE)</f>
        <v>38</v>
      </c>
      <c r="AA19" s="27" t="b">
        <f t="shared" si="5"/>
        <v>1</v>
      </c>
    </row>
    <row r="20" spans="1:27" ht="14.25" thickTop="1" thickBot="1" x14ac:dyDescent="0.25">
      <c r="A20" s="15">
        <v>2</v>
      </c>
      <c r="B20" s="625" t="s">
        <v>170</v>
      </c>
      <c r="C20" s="293">
        <f t="shared" si="0"/>
        <v>4</v>
      </c>
      <c r="D20" s="389">
        <f t="shared" si="1"/>
        <v>33</v>
      </c>
      <c r="E20" s="348">
        <f t="shared" si="2"/>
        <v>0</v>
      </c>
      <c r="F20" s="376">
        <f t="shared" si="3"/>
        <v>33</v>
      </c>
      <c r="G20" s="200"/>
      <c r="H20" s="95"/>
      <c r="I20" s="369"/>
      <c r="J20" s="95"/>
      <c r="K20" s="197"/>
      <c r="L20" s="200"/>
      <c r="M20" s="41"/>
      <c r="N20" s="42"/>
      <c r="O20" s="41">
        <v>2</v>
      </c>
      <c r="P20" s="396">
        <v>0</v>
      </c>
      <c r="Q20" s="41"/>
      <c r="R20" s="42"/>
      <c r="S20" s="354">
        <v>5</v>
      </c>
      <c r="T20" s="42">
        <v>8</v>
      </c>
      <c r="U20" s="13">
        <v>3</v>
      </c>
      <c r="V20" s="42">
        <v>5</v>
      </c>
      <c r="W20" s="41">
        <v>5</v>
      </c>
      <c r="X20" s="42">
        <v>5</v>
      </c>
      <c r="Y20" s="42">
        <f t="shared" si="4"/>
        <v>0</v>
      </c>
      <c r="Z20" s="375">
        <f>VLOOKUP(B20,'[1]Ron Slyper Trophy (B)'!$B$11:$F$40,5,FALSE)</f>
        <v>33</v>
      </c>
      <c r="AA20" s="27" t="b">
        <f t="shared" si="5"/>
        <v>1</v>
      </c>
    </row>
    <row r="21" spans="1:27" ht="14.25" thickTop="1" thickBot="1" x14ac:dyDescent="0.25">
      <c r="A21" s="16">
        <v>97</v>
      </c>
      <c r="B21" s="8" t="s">
        <v>90</v>
      </c>
      <c r="C21" s="293">
        <f t="shared" si="0"/>
        <v>3</v>
      </c>
      <c r="D21" s="389">
        <f t="shared" si="1"/>
        <v>27</v>
      </c>
      <c r="E21" s="348">
        <f t="shared" si="2"/>
        <v>0</v>
      </c>
      <c r="F21" s="376">
        <f t="shared" si="3"/>
        <v>27</v>
      </c>
      <c r="G21" s="13">
        <v>3</v>
      </c>
      <c r="H21" s="14">
        <v>4</v>
      </c>
      <c r="I21" s="41"/>
      <c r="J21" s="42"/>
      <c r="K21" s="41"/>
      <c r="L21" s="166"/>
      <c r="M21" s="41">
        <v>10</v>
      </c>
      <c r="N21" s="42">
        <v>10</v>
      </c>
      <c r="O21" s="455">
        <v>0</v>
      </c>
      <c r="P21" s="456">
        <v>0</v>
      </c>
      <c r="Q21" s="41"/>
      <c r="R21" s="42"/>
      <c r="S21" s="354"/>
      <c r="T21" s="42"/>
      <c r="U21" s="13"/>
      <c r="V21" s="42"/>
      <c r="W21" s="200"/>
      <c r="X21" s="42"/>
      <c r="Y21" s="42">
        <f t="shared" si="4"/>
        <v>0</v>
      </c>
      <c r="Z21" s="375">
        <f>VLOOKUP(B21,'[1]Ron Slyper Trophy (B)'!$B$11:$F$40,5,FALSE)</f>
        <v>27</v>
      </c>
      <c r="AA21" s="27" t="b">
        <f t="shared" si="5"/>
        <v>1</v>
      </c>
    </row>
    <row r="22" spans="1:27" ht="14.25" thickTop="1" thickBot="1" x14ac:dyDescent="0.25">
      <c r="A22" s="15">
        <v>36</v>
      </c>
      <c r="B22" s="8" t="s">
        <v>40</v>
      </c>
      <c r="C22" s="293">
        <f t="shared" si="0"/>
        <v>7</v>
      </c>
      <c r="D22" s="390">
        <f t="shared" si="1"/>
        <v>27</v>
      </c>
      <c r="E22" s="348">
        <f t="shared" si="2"/>
        <v>0</v>
      </c>
      <c r="F22" s="376">
        <f t="shared" si="3"/>
        <v>27</v>
      </c>
      <c r="G22" s="384">
        <v>0</v>
      </c>
      <c r="H22" s="119">
        <v>1</v>
      </c>
      <c r="I22" s="41"/>
      <c r="J22" s="42"/>
      <c r="K22" s="197">
        <v>3</v>
      </c>
      <c r="L22" s="166">
        <v>0</v>
      </c>
      <c r="M22" s="384"/>
      <c r="N22" s="95"/>
      <c r="O22" s="41">
        <v>3</v>
      </c>
      <c r="P22" s="42">
        <v>3</v>
      </c>
      <c r="Q22" s="41">
        <v>4</v>
      </c>
      <c r="R22" s="396">
        <v>0</v>
      </c>
      <c r="S22" s="355">
        <v>3</v>
      </c>
      <c r="T22" s="200">
        <v>5</v>
      </c>
      <c r="U22" s="13">
        <v>1</v>
      </c>
      <c r="V22" s="42">
        <v>1</v>
      </c>
      <c r="W22" s="41">
        <v>3</v>
      </c>
      <c r="X22" s="399">
        <v>0</v>
      </c>
      <c r="Y22" s="108">
        <f t="shared" si="4"/>
        <v>0</v>
      </c>
      <c r="Z22" s="375">
        <f>VLOOKUP(B22,'[1]Ron Slyper Trophy (B)'!$B$11:$F$40,5,FALSE)</f>
        <v>27</v>
      </c>
      <c r="AA22" s="27" t="b">
        <f t="shared" si="5"/>
        <v>1</v>
      </c>
    </row>
    <row r="23" spans="1:27" ht="14.25" thickTop="1" thickBot="1" x14ac:dyDescent="0.25">
      <c r="A23" s="16">
        <v>67</v>
      </c>
      <c r="B23" s="8" t="s">
        <v>19</v>
      </c>
      <c r="C23" s="293">
        <f t="shared" si="0"/>
        <v>2</v>
      </c>
      <c r="D23" s="390">
        <f t="shared" si="1"/>
        <v>26</v>
      </c>
      <c r="E23" s="348">
        <f t="shared" si="2"/>
        <v>0</v>
      </c>
      <c r="F23" s="376">
        <f t="shared" si="3"/>
        <v>26</v>
      </c>
      <c r="G23" s="41">
        <v>8</v>
      </c>
      <c r="H23" s="42">
        <v>8</v>
      </c>
      <c r="I23" s="41"/>
      <c r="J23" s="95"/>
      <c r="K23" s="197"/>
      <c r="L23" s="166"/>
      <c r="M23" s="41"/>
      <c r="N23" s="42"/>
      <c r="O23" s="41"/>
      <c r="P23" s="42"/>
      <c r="Q23" s="41"/>
      <c r="R23" s="166"/>
      <c r="S23" s="41"/>
      <c r="T23" s="42"/>
      <c r="U23" s="13"/>
      <c r="V23" s="42"/>
      <c r="W23" s="41">
        <v>6</v>
      </c>
      <c r="X23" s="42">
        <v>4</v>
      </c>
      <c r="Y23" s="42">
        <f t="shared" si="4"/>
        <v>0</v>
      </c>
      <c r="Z23" s="375">
        <f>VLOOKUP(B23,'[1]Ron Slyper Trophy (B)'!$B$11:$F$40,5,FALSE)</f>
        <v>26</v>
      </c>
      <c r="AA23" s="27" t="b">
        <f t="shared" si="5"/>
        <v>1</v>
      </c>
    </row>
    <row r="24" spans="1:27" ht="14.25" thickTop="1" thickBot="1" x14ac:dyDescent="0.25">
      <c r="A24" s="15">
        <v>56</v>
      </c>
      <c r="B24" s="8" t="s">
        <v>121</v>
      </c>
      <c r="C24" s="293">
        <f t="shared" si="0"/>
        <v>3</v>
      </c>
      <c r="D24" s="390">
        <f t="shared" si="1"/>
        <v>22</v>
      </c>
      <c r="E24" s="348">
        <f t="shared" si="2"/>
        <v>0</v>
      </c>
      <c r="F24" s="376">
        <f t="shared" si="3"/>
        <v>22</v>
      </c>
      <c r="G24" s="41"/>
      <c r="H24" s="14"/>
      <c r="I24" s="41">
        <v>3</v>
      </c>
      <c r="J24" s="397">
        <v>0</v>
      </c>
      <c r="K24" s="197"/>
      <c r="L24" s="200"/>
      <c r="M24" s="41"/>
      <c r="N24" s="42"/>
      <c r="O24" s="41">
        <v>5</v>
      </c>
      <c r="P24" s="200">
        <v>6</v>
      </c>
      <c r="Q24" s="384"/>
      <c r="R24" s="599"/>
      <c r="S24" s="41"/>
      <c r="T24" s="95"/>
      <c r="U24" s="387">
        <v>8</v>
      </c>
      <c r="V24" s="397">
        <v>0</v>
      </c>
      <c r="W24" s="41"/>
      <c r="X24" s="42"/>
      <c r="Y24" s="42">
        <f t="shared" si="4"/>
        <v>0</v>
      </c>
      <c r="Z24" s="375">
        <f>VLOOKUP(B24,'[1]Ron Slyper Trophy (B)'!$B$11:$F$40,5,FALSE)</f>
        <v>22</v>
      </c>
      <c r="AA24" s="27" t="b">
        <f t="shared" si="5"/>
        <v>1</v>
      </c>
    </row>
    <row r="25" spans="1:27" ht="14.25" thickTop="1" thickBot="1" x14ac:dyDescent="0.25">
      <c r="A25" s="26">
        <v>11</v>
      </c>
      <c r="B25" s="21" t="s">
        <v>122</v>
      </c>
      <c r="C25" s="293">
        <f t="shared" si="0"/>
        <v>4</v>
      </c>
      <c r="D25" s="389">
        <f t="shared" si="1"/>
        <v>18</v>
      </c>
      <c r="E25" s="348">
        <f t="shared" si="2"/>
        <v>0</v>
      </c>
      <c r="F25" s="376">
        <f t="shared" si="3"/>
        <v>18</v>
      </c>
      <c r="G25" s="41"/>
      <c r="H25" s="42"/>
      <c r="I25" s="41">
        <v>2</v>
      </c>
      <c r="J25" s="42">
        <v>1</v>
      </c>
      <c r="K25" s="384">
        <v>5</v>
      </c>
      <c r="L25" s="166">
        <v>0</v>
      </c>
      <c r="M25" s="41"/>
      <c r="N25" s="42"/>
      <c r="O25" s="41"/>
      <c r="P25" s="42"/>
      <c r="Q25" s="41">
        <v>3</v>
      </c>
      <c r="R25" s="166">
        <v>3</v>
      </c>
      <c r="S25" s="41"/>
      <c r="T25" s="42"/>
      <c r="U25" s="387">
        <v>2</v>
      </c>
      <c r="V25" s="95">
        <v>2</v>
      </c>
      <c r="W25" s="41"/>
      <c r="X25" s="42"/>
      <c r="Y25" s="42">
        <f t="shared" si="4"/>
        <v>0</v>
      </c>
      <c r="Z25" s="375">
        <f>VLOOKUP(B25,'[1]Ron Slyper Trophy (B)'!$B$11:$F$40,5,FALSE)</f>
        <v>18</v>
      </c>
      <c r="AA25" s="27" t="b">
        <f t="shared" si="5"/>
        <v>1</v>
      </c>
    </row>
    <row r="26" spans="1:27" ht="14.25" thickTop="1" thickBot="1" x14ac:dyDescent="0.25">
      <c r="A26" s="16">
        <v>98</v>
      </c>
      <c r="B26" s="8" t="s">
        <v>119</v>
      </c>
      <c r="C26" s="293">
        <f t="shared" si="0"/>
        <v>3</v>
      </c>
      <c r="D26" s="389">
        <f t="shared" si="1"/>
        <v>15</v>
      </c>
      <c r="E26" s="348">
        <f t="shared" si="2"/>
        <v>0</v>
      </c>
      <c r="F26" s="376">
        <f t="shared" si="3"/>
        <v>15</v>
      </c>
      <c r="G26" s="200"/>
      <c r="H26" s="42"/>
      <c r="I26" s="41">
        <v>8</v>
      </c>
      <c r="J26" s="42">
        <v>6</v>
      </c>
      <c r="K26" s="400">
        <v>0</v>
      </c>
      <c r="L26" s="166">
        <v>1</v>
      </c>
      <c r="M26" s="41"/>
      <c r="N26" s="42"/>
      <c r="O26" s="41"/>
      <c r="P26" s="200"/>
      <c r="Q26" s="41"/>
      <c r="R26" s="166"/>
      <c r="S26" s="41">
        <v>0</v>
      </c>
      <c r="T26" s="396">
        <v>0</v>
      </c>
      <c r="U26" s="13"/>
      <c r="V26" s="42"/>
      <c r="W26" s="41"/>
      <c r="X26" s="42"/>
      <c r="Y26" s="42">
        <f t="shared" si="4"/>
        <v>0</v>
      </c>
      <c r="Z26" s="375">
        <f>VLOOKUP(B26,'[1]Ron Slyper Trophy (B)'!$B$11:$F$40,5,FALSE)</f>
        <v>15</v>
      </c>
      <c r="AA26" s="27" t="b">
        <f t="shared" si="5"/>
        <v>1</v>
      </c>
    </row>
    <row r="27" spans="1:27" ht="14.25" thickTop="1" thickBot="1" x14ac:dyDescent="0.25">
      <c r="A27" s="16">
        <v>38</v>
      </c>
      <c r="B27" s="7" t="s">
        <v>155</v>
      </c>
      <c r="C27" s="293">
        <f t="shared" si="0"/>
        <v>1</v>
      </c>
      <c r="D27" s="389">
        <f t="shared" si="1"/>
        <v>9</v>
      </c>
      <c r="E27" s="348">
        <f t="shared" si="2"/>
        <v>0</v>
      </c>
      <c r="F27" s="376">
        <f t="shared" si="3"/>
        <v>9</v>
      </c>
      <c r="G27" s="13"/>
      <c r="H27" s="108"/>
      <c r="I27" s="13"/>
      <c r="J27" s="112"/>
      <c r="K27" s="197"/>
      <c r="L27" s="166"/>
      <c r="M27" s="41">
        <v>5</v>
      </c>
      <c r="N27" s="42">
        <v>4</v>
      </c>
      <c r="O27" s="41"/>
      <c r="P27" s="42"/>
      <c r="Q27" s="41"/>
      <c r="R27" s="166"/>
      <c r="S27" s="41"/>
      <c r="T27" s="42"/>
      <c r="U27" s="13"/>
      <c r="V27" s="42"/>
      <c r="W27" s="41"/>
      <c r="X27" s="42"/>
      <c r="Y27" s="42">
        <f t="shared" si="4"/>
        <v>0</v>
      </c>
      <c r="Z27" s="375">
        <f>VLOOKUP(B27,'[1]Ron Slyper Trophy (B)'!$B$11:$F$40,5,FALSE)</f>
        <v>9</v>
      </c>
      <c r="AA27" s="27" t="b">
        <f t="shared" si="5"/>
        <v>1</v>
      </c>
    </row>
    <row r="28" spans="1:27" ht="14.25" thickTop="1" thickBot="1" x14ac:dyDescent="0.25">
      <c r="A28" s="16">
        <v>5</v>
      </c>
      <c r="B28" s="432" t="s">
        <v>157</v>
      </c>
      <c r="C28" s="293">
        <f t="shared" si="0"/>
        <v>2</v>
      </c>
      <c r="D28" s="389">
        <f t="shared" si="1"/>
        <v>8</v>
      </c>
      <c r="E28" s="348">
        <f t="shared" si="2"/>
        <v>0</v>
      </c>
      <c r="F28" s="457">
        <f t="shared" si="3"/>
        <v>8</v>
      </c>
      <c r="G28" s="41"/>
      <c r="H28" s="42"/>
      <c r="I28" s="13"/>
      <c r="J28" s="112"/>
      <c r="K28" s="197"/>
      <c r="L28" s="166"/>
      <c r="M28" s="41">
        <v>4</v>
      </c>
      <c r="N28" s="42">
        <v>2</v>
      </c>
      <c r="O28" s="41"/>
      <c r="P28" s="42"/>
      <c r="Q28" s="41"/>
      <c r="R28" s="166"/>
      <c r="S28" s="384">
        <v>2</v>
      </c>
      <c r="T28" s="456">
        <v>0</v>
      </c>
      <c r="U28" s="13"/>
      <c r="V28" s="42"/>
      <c r="W28" s="41"/>
      <c r="X28" s="95"/>
      <c r="Y28" s="42">
        <f t="shared" si="4"/>
        <v>0</v>
      </c>
      <c r="Z28" s="375">
        <f>VLOOKUP(B28,'[1]Ron Slyper Trophy (B)'!$B$11:$F$40,5,FALSE)</f>
        <v>8</v>
      </c>
      <c r="AA28" s="27" t="b">
        <f t="shared" si="5"/>
        <v>1</v>
      </c>
    </row>
    <row r="29" spans="1:27" ht="14.25" thickTop="1" thickBot="1" x14ac:dyDescent="0.25">
      <c r="A29" s="16">
        <v>5</v>
      </c>
      <c r="B29" s="481" t="s">
        <v>195</v>
      </c>
      <c r="C29" s="293">
        <f t="shared" si="0"/>
        <v>1</v>
      </c>
      <c r="D29" s="389">
        <f t="shared" si="1"/>
        <v>7</v>
      </c>
      <c r="E29" s="348">
        <f t="shared" si="2"/>
        <v>0</v>
      </c>
      <c r="F29" s="376">
        <f t="shared" si="3"/>
        <v>7</v>
      </c>
      <c r="G29" s="41"/>
      <c r="H29" s="42"/>
      <c r="I29" s="384"/>
      <c r="J29" s="307"/>
      <c r="K29" s="197"/>
      <c r="L29" s="166"/>
      <c r="M29" s="41"/>
      <c r="N29" s="42"/>
      <c r="O29" s="41"/>
      <c r="P29" s="95"/>
      <c r="Q29" s="41"/>
      <c r="R29" s="166"/>
      <c r="S29" s="41"/>
      <c r="T29" s="42"/>
      <c r="U29" s="13"/>
      <c r="V29" s="42"/>
      <c r="W29" s="41">
        <v>4</v>
      </c>
      <c r="X29" s="42">
        <v>3</v>
      </c>
      <c r="Y29" s="44">
        <f t="shared" si="4"/>
        <v>0</v>
      </c>
      <c r="Z29" s="375">
        <f>VLOOKUP(B29,'[1]Ron Slyper Trophy (B)'!$B$11:$F$40,5,FALSE)</f>
        <v>7</v>
      </c>
      <c r="AA29" s="27" t="b">
        <f t="shared" si="5"/>
        <v>1</v>
      </c>
    </row>
    <row r="30" spans="1:27" ht="14.25" thickTop="1" thickBot="1" x14ac:dyDescent="0.25">
      <c r="A30" s="16">
        <v>32</v>
      </c>
      <c r="B30" s="481" t="s">
        <v>156</v>
      </c>
      <c r="C30" s="293">
        <f t="shared" si="0"/>
        <v>1</v>
      </c>
      <c r="D30" s="389">
        <f t="shared" si="1"/>
        <v>6</v>
      </c>
      <c r="E30" s="348">
        <f t="shared" si="2"/>
        <v>0</v>
      </c>
      <c r="F30" s="376">
        <f t="shared" si="3"/>
        <v>6</v>
      </c>
      <c r="G30" s="13"/>
      <c r="H30" s="14"/>
      <c r="I30" s="41"/>
      <c r="J30" s="95"/>
      <c r="K30" s="197"/>
      <c r="L30" s="166"/>
      <c r="M30" s="41">
        <v>3</v>
      </c>
      <c r="N30" s="42">
        <v>3</v>
      </c>
      <c r="O30" s="41"/>
      <c r="P30" s="42"/>
      <c r="Q30" s="41"/>
      <c r="R30" s="166"/>
      <c r="S30" s="384"/>
      <c r="T30" s="95"/>
      <c r="U30" s="13"/>
      <c r="V30" s="42"/>
      <c r="W30" s="384"/>
      <c r="X30" s="95"/>
      <c r="Y30" s="42">
        <f t="shared" si="4"/>
        <v>0</v>
      </c>
      <c r="Z30" s="375">
        <f>VLOOKUP(B30,'[1]Ron Slyper Trophy (B)'!$B$11:$F$40,5,FALSE)</f>
        <v>6</v>
      </c>
      <c r="AA30" s="27" t="b">
        <f t="shared" si="5"/>
        <v>1</v>
      </c>
    </row>
    <row r="31" spans="1:27" ht="14.25" thickTop="1" thickBot="1" x14ac:dyDescent="0.25">
      <c r="A31" s="144">
        <v>91</v>
      </c>
      <c r="B31" s="7" t="s">
        <v>21</v>
      </c>
      <c r="C31" s="293">
        <f t="shared" si="0"/>
        <v>1</v>
      </c>
      <c r="D31" s="389">
        <f t="shared" si="1"/>
        <v>5</v>
      </c>
      <c r="E31" s="348">
        <f t="shared" si="2"/>
        <v>0</v>
      </c>
      <c r="F31" s="376">
        <f t="shared" si="3"/>
        <v>5</v>
      </c>
      <c r="G31" s="384">
        <v>5</v>
      </c>
      <c r="H31" s="396">
        <v>0</v>
      </c>
      <c r="I31" s="41"/>
      <c r="J31" s="42"/>
      <c r="K31" s="197"/>
      <c r="L31" s="166"/>
      <c r="M31" s="41"/>
      <c r="N31" s="42"/>
      <c r="O31" s="41"/>
      <c r="P31" s="42"/>
      <c r="Q31" s="41"/>
      <c r="R31" s="166"/>
      <c r="S31" s="41"/>
      <c r="T31" s="42"/>
      <c r="U31" s="13"/>
      <c r="V31" s="42"/>
      <c r="W31" s="41"/>
      <c r="X31" s="42"/>
      <c r="Y31" s="42">
        <f t="shared" si="4"/>
        <v>0</v>
      </c>
      <c r="Z31" s="375">
        <f>VLOOKUP(B31,'[1]Ron Slyper Trophy (B)'!$B$11:$F$40,5,FALSE)</f>
        <v>5</v>
      </c>
      <c r="AA31" s="27" t="b">
        <f t="shared" si="5"/>
        <v>1</v>
      </c>
    </row>
    <row r="32" spans="1:27" ht="14.25" thickTop="1" thickBot="1" x14ac:dyDescent="0.25">
      <c r="A32" s="15">
        <v>40</v>
      </c>
      <c r="B32" s="143" t="s">
        <v>148</v>
      </c>
      <c r="C32" s="293">
        <f t="shared" si="0"/>
        <v>1</v>
      </c>
      <c r="D32" s="389">
        <f t="shared" si="1"/>
        <v>4</v>
      </c>
      <c r="E32" s="348">
        <f t="shared" si="2"/>
        <v>0</v>
      </c>
      <c r="F32" s="376">
        <f t="shared" si="3"/>
        <v>4</v>
      </c>
      <c r="G32" s="41"/>
      <c r="H32" s="42"/>
      <c r="I32" s="41"/>
      <c r="J32" s="42"/>
      <c r="K32" s="197">
        <v>4</v>
      </c>
      <c r="L32" s="166">
        <v>0</v>
      </c>
      <c r="M32" s="41"/>
      <c r="N32" s="42"/>
      <c r="O32" s="200"/>
      <c r="P32" s="200"/>
      <c r="Q32" s="41"/>
      <c r="R32" s="200"/>
      <c r="S32" s="41"/>
      <c r="T32" s="42"/>
      <c r="U32" s="13"/>
      <c r="V32" s="42"/>
      <c r="W32" s="41"/>
      <c r="X32" s="42"/>
      <c r="Y32" s="42">
        <f t="shared" si="4"/>
        <v>0</v>
      </c>
      <c r="Z32" s="375">
        <f>VLOOKUP(B32,'[1]Ron Slyper Trophy (B)'!$B$11:$F$40,5,FALSE)</f>
        <v>4</v>
      </c>
      <c r="AA32" s="27" t="b">
        <f t="shared" si="5"/>
        <v>1</v>
      </c>
    </row>
    <row r="33" spans="1:27" ht="14.25" thickTop="1" thickBot="1" x14ac:dyDescent="0.25">
      <c r="A33" s="15">
        <v>92</v>
      </c>
      <c r="B33" s="425" t="s">
        <v>111</v>
      </c>
      <c r="C33" s="293">
        <f t="shared" si="0"/>
        <v>1</v>
      </c>
      <c r="D33" s="389">
        <f t="shared" si="1"/>
        <v>3</v>
      </c>
      <c r="E33" s="348">
        <f t="shared" si="2"/>
        <v>0</v>
      </c>
      <c r="F33" s="376">
        <f t="shared" si="3"/>
        <v>3</v>
      </c>
      <c r="G33" s="41">
        <v>1</v>
      </c>
      <c r="H33" s="42">
        <v>2</v>
      </c>
      <c r="I33" s="41"/>
      <c r="J33" s="42"/>
      <c r="K33" s="197"/>
      <c r="L33" s="166"/>
      <c r="M33" s="41"/>
      <c r="N33" s="42"/>
      <c r="O33" s="200"/>
      <c r="P33" s="200"/>
      <c r="Q33" s="384"/>
      <c r="R33" s="386"/>
      <c r="S33" s="41"/>
      <c r="T33" s="42"/>
      <c r="U33" s="13"/>
      <c r="V33" s="42"/>
      <c r="W33" s="41"/>
      <c r="X33" s="42"/>
      <c r="Y33" s="42">
        <f t="shared" si="4"/>
        <v>0</v>
      </c>
      <c r="Z33" s="375">
        <f>VLOOKUP(B33,'[1]Ron Slyper Trophy (B)'!$B$11:$F$40,5,FALSE)</f>
        <v>3</v>
      </c>
      <c r="AA33" s="27" t="b">
        <f t="shared" si="5"/>
        <v>1</v>
      </c>
    </row>
    <row r="34" spans="1:27" ht="14.25" thickTop="1" thickBot="1" x14ac:dyDescent="0.25">
      <c r="A34" s="16">
        <v>96</v>
      </c>
      <c r="B34" s="481" t="s">
        <v>189</v>
      </c>
      <c r="C34" s="293">
        <f t="shared" si="0"/>
        <v>2</v>
      </c>
      <c r="D34" s="389">
        <f t="shared" si="1"/>
        <v>2</v>
      </c>
      <c r="E34" s="348">
        <f t="shared" si="2"/>
        <v>0</v>
      </c>
      <c r="F34" s="376">
        <f t="shared" si="3"/>
        <v>2</v>
      </c>
      <c r="G34" s="41"/>
      <c r="H34" s="42"/>
      <c r="I34" s="41"/>
      <c r="J34" s="42"/>
      <c r="K34" s="197"/>
      <c r="L34" s="166"/>
      <c r="M34" s="41"/>
      <c r="N34" s="42"/>
      <c r="O34" s="41"/>
      <c r="P34" s="42"/>
      <c r="Q34" s="41"/>
      <c r="R34" s="166"/>
      <c r="S34" s="13"/>
      <c r="T34" s="42"/>
      <c r="U34" s="387">
        <v>0</v>
      </c>
      <c r="V34" s="42">
        <v>0</v>
      </c>
      <c r="W34" s="41">
        <v>0</v>
      </c>
      <c r="X34" s="42">
        <v>2</v>
      </c>
      <c r="Y34" s="42">
        <f t="shared" si="4"/>
        <v>0</v>
      </c>
      <c r="Z34" s="375">
        <f>VLOOKUP(B34,'[1]Ron Slyper Trophy (B)'!$B$11:$F$40,5,FALSE)</f>
        <v>2</v>
      </c>
      <c r="AA34" s="27" t="b">
        <f t="shared" si="5"/>
        <v>1</v>
      </c>
    </row>
    <row r="35" spans="1:27" ht="14.25" thickTop="1" thickBot="1" x14ac:dyDescent="0.25">
      <c r="A35" s="144">
        <v>90</v>
      </c>
      <c r="B35" s="21" t="s">
        <v>117</v>
      </c>
      <c r="C35" s="293">
        <f t="shared" si="0"/>
        <v>1</v>
      </c>
      <c r="D35" s="389">
        <f t="shared" si="1"/>
        <v>2</v>
      </c>
      <c r="E35" s="348">
        <f t="shared" si="2"/>
        <v>0</v>
      </c>
      <c r="F35" s="376">
        <f t="shared" si="3"/>
        <v>2</v>
      </c>
      <c r="G35" s="41"/>
      <c r="H35" s="42"/>
      <c r="I35" s="41"/>
      <c r="J35" s="42"/>
      <c r="K35" s="197"/>
      <c r="L35" s="166"/>
      <c r="M35" s="41"/>
      <c r="N35" s="42"/>
      <c r="O35" s="41"/>
      <c r="P35" s="200"/>
      <c r="Q35" s="41"/>
      <c r="R35" s="166"/>
      <c r="S35" s="41"/>
      <c r="T35" s="42"/>
      <c r="U35" s="13"/>
      <c r="V35" s="42"/>
      <c r="W35" s="384">
        <v>1</v>
      </c>
      <c r="X35" s="95">
        <v>1</v>
      </c>
      <c r="Y35" s="42">
        <f t="shared" si="4"/>
        <v>0</v>
      </c>
      <c r="Z35" s="375">
        <f>VLOOKUP(B35,'[1]Ron Slyper Trophy (B)'!$B$11:$F$40,5,FALSE)</f>
        <v>2</v>
      </c>
      <c r="AA35" s="27" t="b">
        <f t="shared" si="5"/>
        <v>1</v>
      </c>
    </row>
    <row r="36" spans="1:27" ht="14.25" thickTop="1" thickBot="1" x14ac:dyDescent="0.25">
      <c r="A36" s="15">
        <v>20</v>
      </c>
      <c r="B36" s="7" t="s">
        <v>183</v>
      </c>
      <c r="C36" s="293">
        <f t="shared" si="0"/>
        <v>1</v>
      </c>
      <c r="D36" s="389">
        <f t="shared" si="1"/>
        <v>1</v>
      </c>
      <c r="E36" s="348">
        <f t="shared" si="2"/>
        <v>0</v>
      </c>
      <c r="F36" s="376">
        <f t="shared" si="3"/>
        <v>1</v>
      </c>
      <c r="G36" s="41"/>
      <c r="H36" s="42"/>
      <c r="I36" s="41"/>
      <c r="J36" s="42"/>
      <c r="K36" s="197"/>
      <c r="L36" s="166"/>
      <c r="M36" s="41"/>
      <c r="N36" s="42"/>
      <c r="O36" s="41"/>
      <c r="P36" s="369"/>
      <c r="Q36" s="41"/>
      <c r="R36" s="42"/>
      <c r="S36" s="41">
        <v>1</v>
      </c>
      <c r="T36" s="397">
        <v>0</v>
      </c>
      <c r="U36" s="13"/>
      <c r="V36" s="42"/>
      <c r="W36" s="41"/>
      <c r="X36" s="42"/>
      <c r="Y36" s="42">
        <f t="shared" si="4"/>
        <v>0</v>
      </c>
      <c r="Z36" s="375">
        <f>VLOOKUP(B36,'[1]Ron Slyper Trophy (B)'!$B$11:$F$40,5,FALSE)</f>
        <v>1</v>
      </c>
      <c r="AA36" s="27" t="b">
        <f t="shared" si="5"/>
        <v>1</v>
      </c>
    </row>
    <row r="37" spans="1:27" ht="14.25" thickTop="1" thickBot="1" x14ac:dyDescent="0.25">
      <c r="A37" s="15">
        <v>4</v>
      </c>
      <c r="B37" s="7" t="s">
        <v>18</v>
      </c>
      <c r="C37" s="293">
        <f t="shared" si="0"/>
        <v>1</v>
      </c>
      <c r="D37" s="389">
        <f t="shared" si="1"/>
        <v>0</v>
      </c>
      <c r="E37" s="348">
        <f t="shared" si="2"/>
        <v>0</v>
      </c>
      <c r="F37" s="376">
        <f t="shared" si="3"/>
        <v>0</v>
      </c>
      <c r="G37" s="41">
        <v>0</v>
      </c>
      <c r="H37" s="42">
        <v>0</v>
      </c>
      <c r="I37" s="41"/>
      <c r="J37" s="42"/>
      <c r="K37" s="197"/>
      <c r="L37" s="166"/>
      <c r="M37" s="41"/>
      <c r="N37" s="42"/>
      <c r="O37" s="41"/>
      <c r="P37" s="42"/>
      <c r="Q37" s="41"/>
      <c r="R37" s="42"/>
      <c r="S37" s="41"/>
      <c r="T37" s="42"/>
      <c r="U37" s="41"/>
      <c r="V37" s="42"/>
      <c r="W37" s="41"/>
      <c r="X37" s="42"/>
      <c r="Y37" s="47">
        <f t="shared" si="4"/>
        <v>0</v>
      </c>
      <c r="Z37" s="375">
        <f>VLOOKUP(B37,'[1]Ron Slyper Trophy (B)'!$B$11:$F$40,5,FALSE)</f>
        <v>0</v>
      </c>
      <c r="AA37" s="27" t="b">
        <f t="shared" si="5"/>
        <v>1</v>
      </c>
    </row>
    <row r="38" spans="1:27" ht="14.25" thickTop="1" thickBot="1" x14ac:dyDescent="0.25">
      <c r="A38" s="16">
        <v>29</v>
      </c>
      <c r="B38" s="21" t="s">
        <v>39</v>
      </c>
      <c r="C38" s="293">
        <f t="shared" si="0"/>
        <v>1</v>
      </c>
      <c r="D38" s="389">
        <f t="shared" si="1"/>
        <v>0</v>
      </c>
      <c r="E38" s="348">
        <f t="shared" si="2"/>
        <v>0</v>
      </c>
      <c r="F38" s="376">
        <f t="shared" si="3"/>
        <v>0</v>
      </c>
      <c r="G38" s="384">
        <v>0</v>
      </c>
      <c r="H38" s="42">
        <v>0</v>
      </c>
      <c r="I38" s="41"/>
      <c r="J38" s="42"/>
      <c r="K38" s="197"/>
      <c r="L38" s="166"/>
      <c r="M38" s="41"/>
      <c r="N38" s="42"/>
      <c r="O38" s="41"/>
      <c r="P38" s="42"/>
      <c r="Q38" s="41"/>
      <c r="R38" s="166"/>
      <c r="S38" s="41"/>
      <c r="T38" s="42"/>
      <c r="U38" s="200"/>
      <c r="V38" s="42"/>
      <c r="W38" s="41"/>
      <c r="X38" s="42"/>
      <c r="Y38" s="44">
        <f t="shared" si="4"/>
        <v>0</v>
      </c>
      <c r="Z38" s="375">
        <f>VLOOKUP(B38,'[1]Ron Slyper Trophy (B)'!$B$11:$F$40,5,FALSE)</f>
        <v>0</v>
      </c>
      <c r="AA38" s="27" t="b">
        <f t="shared" si="5"/>
        <v>1</v>
      </c>
    </row>
    <row r="39" spans="1:27" ht="13.5" thickTop="1" x14ac:dyDescent="0.2">
      <c r="A39" s="16">
        <v>86</v>
      </c>
      <c r="B39" s="8" t="s">
        <v>31</v>
      </c>
      <c r="C39" s="293">
        <f t="shared" si="0"/>
        <v>1</v>
      </c>
      <c r="D39" s="389">
        <f t="shared" si="1"/>
        <v>0</v>
      </c>
      <c r="E39" s="348">
        <f t="shared" si="2"/>
        <v>0</v>
      </c>
      <c r="F39" s="377">
        <f t="shared" si="3"/>
        <v>0</v>
      </c>
      <c r="G39" s="395">
        <v>0</v>
      </c>
      <c r="H39" s="42">
        <v>0</v>
      </c>
      <c r="I39" s="41"/>
      <c r="J39" s="42"/>
      <c r="K39" s="41"/>
      <c r="L39" s="166"/>
      <c r="M39" s="41"/>
      <c r="N39" s="42"/>
      <c r="O39" s="41"/>
      <c r="P39" s="42"/>
      <c r="Q39" s="41"/>
      <c r="R39" s="166"/>
      <c r="S39" s="41"/>
      <c r="T39" s="42"/>
      <c r="U39" s="13"/>
      <c r="V39" s="42"/>
      <c r="W39" s="200"/>
      <c r="X39" s="42"/>
      <c r="Y39" s="42">
        <f t="shared" si="4"/>
        <v>0</v>
      </c>
      <c r="Z39" s="375">
        <f>VLOOKUP(B39,'[1]Ron Slyper Trophy (B)'!$B$11:$F$40,5,FALSE)</f>
        <v>0</v>
      </c>
      <c r="AA39" s="27" t="b">
        <f t="shared" si="5"/>
        <v>1</v>
      </c>
    </row>
    <row r="40" spans="1:27" ht="13.5" thickBot="1" x14ac:dyDescent="0.25">
      <c r="A40" s="16"/>
      <c r="B40" s="7"/>
      <c r="C40" s="7"/>
      <c r="D40" s="391"/>
      <c r="E40" s="349"/>
      <c r="F40" s="378"/>
      <c r="G40" s="203"/>
      <c r="H40" s="379"/>
      <c r="I40" s="41"/>
      <c r="J40" s="42"/>
      <c r="K40" s="197"/>
      <c r="L40" s="166"/>
      <c r="M40" s="41"/>
      <c r="N40" s="42"/>
      <c r="O40" s="41"/>
      <c r="P40" s="42"/>
      <c r="Q40" s="203"/>
      <c r="R40" s="167"/>
      <c r="S40" s="41"/>
      <c r="T40" s="42"/>
      <c r="U40" s="13"/>
      <c r="V40" s="42"/>
      <c r="W40" s="41"/>
      <c r="X40" s="42"/>
      <c r="Y40" s="65">
        <f t="shared" si="4"/>
        <v>0</v>
      </c>
      <c r="AA40" s="27"/>
    </row>
    <row r="41" spans="1:27" ht="18.75" thickBot="1" x14ac:dyDescent="0.3">
      <c r="A41" s="66"/>
      <c r="B41" s="204" t="s">
        <v>22</v>
      </c>
      <c r="C41" s="204"/>
      <c r="D41" s="205"/>
      <c r="E41" s="205"/>
      <c r="F41" s="358"/>
      <c r="G41" s="206">
        <f t="shared" ref="G41:L41" si="6">SUM(G11:G40)</f>
        <v>65</v>
      </c>
      <c r="H41" s="206">
        <f t="shared" si="6"/>
        <v>65</v>
      </c>
      <c r="I41" s="206">
        <f t="shared" si="6"/>
        <v>65</v>
      </c>
      <c r="J41" s="206">
        <f t="shared" si="6"/>
        <v>65</v>
      </c>
      <c r="K41" s="206">
        <f t="shared" si="6"/>
        <v>64</v>
      </c>
      <c r="L41" s="206">
        <f t="shared" si="6"/>
        <v>65</v>
      </c>
      <c r="M41" s="206">
        <f t="shared" ref="M41:R41" si="7">SUM(M11:M40)</f>
        <v>64</v>
      </c>
      <c r="N41" s="206">
        <f t="shared" si="7"/>
        <v>64</v>
      </c>
      <c r="O41" s="206">
        <f t="shared" si="7"/>
        <v>64</v>
      </c>
      <c r="P41" s="206">
        <f t="shared" si="7"/>
        <v>64</v>
      </c>
      <c r="Q41" s="207">
        <f t="shared" si="7"/>
        <v>64</v>
      </c>
      <c r="R41" s="207">
        <f t="shared" si="7"/>
        <v>62</v>
      </c>
      <c r="S41" s="206">
        <f t="shared" ref="S41:X41" si="8">SUM(S11:S40)</f>
        <v>65</v>
      </c>
      <c r="T41" s="206">
        <f t="shared" si="8"/>
        <v>59</v>
      </c>
      <c r="U41" s="206">
        <f t="shared" si="8"/>
        <v>65</v>
      </c>
      <c r="V41" s="206">
        <f t="shared" si="8"/>
        <v>65</v>
      </c>
      <c r="W41" s="206">
        <f t="shared" si="8"/>
        <v>65</v>
      </c>
      <c r="X41" s="206">
        <f t="shared" si="8"/>
        <v>65</v>
      </c>
      <c r="Y41" s="208"/>
      <c r="AA41" s="27"/>
    </row>
    <row r="42" spans="1:27" ht="13.5" thickTop="1" x14ac:dyDescent="0.2">
      <c r="A42" s="193">
        <v>68</v>
      </c>
      <c r="B42" s="194" t="s">
        <v>26</v>
      </c>
      <c r="C42" s="8"/>
      <c r="D42" s="52">
        <f t="shared" ref="D42:D47" si="9">SUM(G42:X42)</f>
        <v>6</v>
      </c>
      <c r="E42" s="209"/>
      <c r="F42" s="210"/>
      <c r="G42" s="50">
        <v>1</v>
      </c>
      <c r="H42" s="77">
        <v>1</v>
      </c>
      <c r="I42" s="50"/>
      <c r="J42" s="77"/>
      <c r="K42" s="76">
        <v>1</v>
      </c>
      <c r="L42" s="158">
        <v>1</v>
      </c>
      <c r="M42" s="76"/>
      <c r="N42" s="77"/>
      <c r="O42" s="76"/>
      <c r="P42" s="77"/>
      <c r="Q42" s="333"/>
      <c r="R42" s="334">
        <v>1</v>
      </c>
      <c r="S42" s="76">
        <v>1</v>
      </c>
      <c r="T42" s="77"/>
      <c r="U42" s="76"/>
      <c r="V42" s="77"/>
      <c r="W42" s="58"/>
      <c r="X42" s="59"/>
      <c r="Y42" s="128"/>
      <c r="AA42" s="27"/>
    </row>
    <row r="43" spans="1:27" ht="12.75" x14ac:dyDescent="0.2">
      <c r="A43" s="15">
        <v>76</v>
      </c>
      <c r="B43" s="7" t="s">
        <v>65</v>
      </c>
      <c r="C43" s="8"/>
      <c r="D43" s="211">
        <f t="shared" si="9"/>
        <v>8</v>
      </c>
      <c r="E43" s="212"/>
      <c r="F43" s="213"/>
      <c r="G43" s="50"/>
      <c r="H43" s="79"/>
      <c r="I43" s="50">
        <v>1</v>
      </c>
      <c r="J43" s="79"/>
      <c r="K43" s="78"/>
      <c r="L43" s="332"/>
      <c r="M43" s="78">
        <v>1</v>
      </c>
      <c r="N43" s="79">
        <v>1</v>
      </c>
      <c r="O43" s="78">
        <v>1</v>
      </c>
      <c r="P43" s="79"/>
      <c r="Q43" s="78">
        <v>1</v>
      </c>
      <c r="R43" s="332"/>
      <c r="S43" s="78"/>
      <c r="T43" s="79">
        <v>1</v>
      </c>
      <c r="U43" s="78">
        <v>1</v>
      </c>
      <c r="V43" s="79">
        <v>1</v>
      </c>
      <c r="W43" s="78"/>
      <c r="X43" s="79"/>
      <c r="Y43" s="1"/>
      <c r="AA43" s="27"/>
    </row>
    <row r="44" spans="1:27" ht="14.25" customHeight="1" x14ac:dyDescent="0.2">
      <c r="A44" s="16">
        <v>99</v>
      </c>
      <c r="B44" s="7" t="s">
        <v>11</v>
      </c>
      <c r="C44" s="8"/>
      <c r="D44" s="211">
        <f t="shared" si="9"/>
        <v>2</v>
      </c>
      <c r="E44" s="212"/>
      <c r="F44" s="213"/>
      <c r="G44" s="50"/>
      <c r="H44" s="53"/>
      <c r="I44" s="50"/>
      <c r="J44" s="79">
        <v>1</v>
      </c>
      <c r="K44" s="51"/>
      <c r="L44" s="156"/>
      <c r="M44" s="51"/>
      <c r="N44" s="53"/>
      <c r="O44" s="51"/>
      <c r="P44" s="53">
        <v>1</v>
      </c>
      <c r="Q44" s="51"/>
      <c r="R44" s="156"/>
      <c r="S44" s="51"/>
      <c r="T44" s="53"/>
      <c r="U44" s="51"/>
      <c r="V44" s="53"/>
      <c r="W44" s="51"/>
      <c r="X44" s="53"/>
      <c r="Y44" s="1"/>
      <c r="AA44" s="27"/>
    </row>
    <row r="45" spans="1:27" ht="12.75" x14ac:dyDescent="0.2">
      <c r="A45" s="15"/>
      <c r="B45" s="7"/>
      <c r="C45" s="8"/>
      <c r="D45" s="211">
        <f t="shared" si="9"/>
        <v>0</v>
      </c>
      <c r="E45" s="212"/>
      <c r="F45" s="213"/>
      <c r="G45" s="50"/>
      <c r="H45" s="59"/>
      <c r="I45" s="50"/>
      <c r="J45" s="59"/>
      <c r="K45" s="58"/>
      <c r="L45" s="157"/>
      <c r="M45" s="58"/>
      <c r="N45" s="59"/>
      <c r="O45" s="58"/>
      <c r="P45" s="59"/>
      <c r="Q45" s="58"/>
      <c r="R45" s="157"/>
      <c r="S45" s="58"/>
      <c r="T45" s="59"/>
      <c r="U45" s="58"/>
      <c r="V45" s="59"/>
      <c r="W45" s="58"/>
      <c r="X45" s="59"/>
      <c r="Y45" s="1"/>
      <c r="AA45" s="27"/>
    </row>
    <row r="46" spans="1:27" ht="12.75" x14ac:dyDescent="0.2">
      <c r="A46" s="16"/>
      <c r="B46" s="7"/>
      <c r="C46" s="7"/>
      <c r="D46" s="52">
        <f t="shared" si="9"/>
        <v>0</v>
      </c>
      <c r="E46" s="212"/>
      <c r="F46" s="213"/>
      <c r="G46" s="50"/>
      <c r="H46" s="77"/>
      <c r="I46" s="50"/>
      <c r="J46" s="77"/>
      <c r="K46" s="76"/>
      <c r="L46" s="158"/>
      <c r="M46" s="76"/>
      <c r="N46" s="77"/>
      <c r="O46" s="76"/>
      <c r="P46" s="77"/>
      <c r="Q46" s="76"/>
      <c r="R46" s="158"/>
      <c r="S46" s="76"/>
      <c r="T46" s="77"/>
      <c r="U46" s="76"/>
      <c r="V46" s="77"/>
      <c r="W46" s="76"/>
      <c r="X46" s="77"/>
      <c r="Y46" s="1"/>
      <c r="AA46" s="27"/>
    </row>
    <row r="47" spans="1:27" ht="13.5" thickBot="1" x14ac:dyDescent="0.25">
      <c r="A47" s="15"/>
      <c r="B47" s="21"/>
      <c r="C47" s="7"/>
      <c r="D47" s="52">
        <f t="shared" si="9"/>
        <v>0</v>
      </c>
      <c r="E47" s="214"/>
      <c r="F47" s="185"/>
      <c r="G47" s="76"/>
      <c r="H47" s="77"/>
      <c r="I47" s="76"/>
      <c r="J47" s="77"/>
      <c r="K47" s="76"/>
      <c r="L47" s="158"/>
      <c r="M47" s="76"/>
      <c r="N47" s="77"/>
      <c r="O47" s="76"/>
      <c r="P47" s="77"/>
      <c r="Q47" s="101"/>
      <c r="R47" s="168"/>
      <c r="S47" s="76"/>
      <c r="T47" s="77"/>
      <c r="U47" s="76"/>
      <c r="V47" s="77"/>
      <c r="W47" s="76"/>
      <c r="X47" s="77"/>
      <c r="Y47" s="1"/>
      <c r="AA47" s="27"/>
    </row>
    <row r="48" spans="1:27" ht="14.25" customHeight="1" thickBot="1" x14ac:dyDescent="0.3">
      <c r="A48" s="66"/>
      <c r="B48" s="204" t="s">
        <v>23</v>
      </c>
      <c r="C48" s="204"/>
      <c r="D48" s="204"/>
      <c r="E48" s="204"/>
      <c r="F48" s="204"/>
      <c r="G48" s="67"/>
      <c r="H48" s="67"/>
      <c r="I48" s="67"/>
      <c r="J48" s="67"/>
      <c r="K48" s="204"/>
      <c r="L48" s="204"/>
      <c r="M48" s="67"/>
      <c r="N48" s="204"/>
      <c r="O48" s="67"/>
      <c r="P48" s="204"/>
      <c r="Q48" s="215"/>
      <c r="R48" s="169"/>
      <c r="S48" s="204"/>
      <c r="T48" s="204"/>
      <c r="U48" s="204"/>
      <c r="V48" s="204"/>
      <c r="W48" s="204"/>
      <c r="X48" s="204"/>
      <c r="Y48" s="1"/>
      <c r="AA48" s="27"/>
    </row>
    <row r="49" spans="1:27" ht="13.5" thickTop="1" x14ac:dyDescent="0.2">
      <c r="A49" s="193">
        <v>76</v>
      </c>
      <c r="B49" s="194" t="s">
        <v>65</v>
      </c>
      <c r="C49" s="8"/>
      <c r="D49" s="52">
        <f>SUM(G49:X49)</f>
        <v>13</v>
      </c>
      <c r="E49" s="209"/>
      <c r="F49" s="210"/>
      <c r="G49" s="76"/>
      <c r="H49" s="77">
        <v>1</v>
      </c>
      <c r="I49" s="76">
        <v>1</v>
      </c>
      <c r="J49" s="77">
        <v>1</v>
      </c>
      <c r="K49" s="76">
        <v>1</v>
      </c>
      <c r="L49" s="158"/>
      <c r="M49" s="76">
        <v>1</v>
      </c>
      <c r="N49" s="77">
        <v>1</v>
      </c>
      <c r="O49" s="76"/>
      <c r="P49" s="77">
        <v>1</v>
      </c>
      <c r="Q49" s="333">
        <v>1</v>
      </c>
      <c r="R49" s="334">
        <v>1</v>
      </c>
      <c r="S49" s="76">
        <v>1</v>
      </c>
      <c r="T49" s="77">
        <v>1</v>
      </c>
      <c r="U49" s="76">
        <v>1</v>
      </c>
      <c r="V49" s="77">
        <v>1</v>
      </c>
      <c r="W49" s="76"/>
      <c r="X49" s="77"/>
      <c r="Y49" s="1"/>
      <c r="AA49" s="27"/>
    </row>
    <row r="50" spans="1:27" ht="12.75" x14ac:dyDescent="0.2">
      <c r="A50" s="15">
        <v>68</v>
      </c>
      <c r="B50" s="7" t="s">
        <v>26</v>
      </c>
      <c r="C50" s="8"/>
      <c r="D50" s="211">
        <f>SUM(G50:X50)</f>
        <v>2</v>
      </c>
      <c r="E50" s="212"/>
      <c r="F50" s="213"/>
      <c r="G50" s="197">
        <v>1</v>
      </c>
      <c r="H50" s="90"/>
      <c r="I50" s="197"/>
      <c r="J50" s="90"/>
      <c r="K50" s="78"/>
      <c r="L50" s="332"/>
      <c r="M50" s="78"/>
      <c r="N50" s="79"/>
      <c r="O50" s="78">
        <v>1</v>
      </c>
      <c r="P50" s="79"/>
      <c r="Q50" s="78"/>
      <c r="R50" s="332"/>
      <c r="S50" s="78"/>
      <c r="T50" s="90"/>
      <c r="U50" s="424"/>
      <c r="V50" s="90"/>
      <c r="W50" s="424"/>
      <c r="X50" s="90"/>
      <c r="Y50" s="1"/>
      <c r="AA50" s="27"/>
    </row>
    <row r="51" spans="1:27" ht="12.75" x14ac:dyDescent="0.2">
      <c r="A51" s="16">
        <v>99</v>
      </c>
      <c r="B51" s="7" t="s">
        <v>11</v>
      </c>
      <c r="C51" s="8"/>
      <c r="D51" s="52">
        <f>SUM(G51:X51)</f>
        <v>1</v>
      </c>
      <c r="E51" s="212"/>
      <c r="F51" s="213"/>
      <c r="G51" s="61"/>
      <c r="H51" s="62"/>
      <c r="I51" s="61"/>
      <c r="J51" s="62"/>
      <c r="K51" s="220"/>
      <c r="L51" s="335">
        <v>1</v>
      </c>
      <c r="M51" s="336"/>
      <c r="N51" s="337"/>
      <c r="O51" s="336"/>
      <c r="P51" s="337"/>
      <c r="Q51" s="336"/>
      <c r="R51" s="270"/>
      <c r="S51" s="220"/>
      <c r="T51" s="62"/>
      <c r="U51" s="61"/>
      <c r="V51" s="62"/>
      <c r="W51" s="61"/>
      <c r="X51" s="62"/>
      <c r="Y51" s="1"/>
      <c r="AA51" s="27"/>
    </row>
    <row r="52" spans="1:27" ht="13.5" thickBot="1" x14ac:dyDescent="0.25">
      <c r="A52" s="17"/>
      <c r="B52" s="154"/>
      <c r="C52" s="10"/>
      <c r="D52" s="219">
        <f>SUM(G52:X52)</f>
        <v>0</v>
      </c>
      <c r="E52" s="214"/>
      <c r="F52" s="185"/>
      <c r="G52" s="220"/>
      <c r="H52" s="60"/>
      <c r="I52" s="220"/>
      <c r="J52" s="60"/>
      <c r="K52" s="220"/>
      <c r="L52" s="160"/>
      <c r="M52" s="164"/>
      <c r="N52" s="221"/>
      <c r="O52" s="164"/>
      <c r="P52" s="221"/>
      <c r="Q52" s="164"/>
      <c r="R52" s="222"/>
      <c r="S52" s="220"/>
      <c r="T52" s="60"/>
      <c r="U52" s="216"/>
      <c r="V52" s="60"/>
      <c r="W52" s="216"/>
      <c r="X52" s="60"/>
      <c r="Y52" s="128"/>
      <c r="AA52" s="27"/>
    </row>
    <row r="53" spans="1:27" ht="12.75" x14ac:dyDescent="0.2">
      <c r="B53" s="6" t="s">
        <v>77</v>
      </c>
      <c r="C53" s="6"/>
      <c r="D53" s="83">
        <f>AVERAGE(G53:V53)</f>
        <v>12</v>
      </c>
      <c r="E53" s="118">
        <f>COUNTA(G11:G40)</f>
        <v>16</v>
      </c>
      <c r="F53" s="118">
        <f>COUNTA(H11:H40)</f>
        <v>16</v>
      </c>
      <c r="G53" s="118">
        <f t="shared" ref="G53:L53" si="10">COUNTA(G11:G40)</f>
        <v>16</v>
      </c>
      <c r="H53" s="118">
        <f t="shared" si="10"/>
        <v>16</v>
      </c>
      <c r="I53" s="118">
        <f t="shared" si="10"/>
        <v>12</v>
      </c>
      <c r="J53" s="118">
        <f t="shared" si="10"/>
        <v>12</v>
      </c>
      <c r="K53" s="118">
        <f t="shared" si="10"/>
        <v>13</v>
      </c>
      <c r="L53" s="118">
        <f t="shared" si="10"/>
        <v>13</v>
      </c>
      <c r="M53" s="118">
        <f t="shared" ref="M53:R53" si="11">COUNTA(M11:M40)</f>
        <v>9</v>
      </c>
      <c r="N53" s="118">
        <f t="shared" si="11"/>
        <v>9</v>
      </c>
      <c r="O53" s="118">
        <f t="shared" si="11"/>
        <v>11</v>
      </c>
      <c r="P53" s="118">
        <f t="shared" si="11"/>
        <v>11</v>
      </c>
      <c r="Q53" s="118">
        <f t="shared" si="11"/>
        <v>9</v>
      </c>
      <c r="R53" s="118">
        <f t="shared" si="11"/>
        <v>9</v>
      </c>
      <c r="S53" s="118">
        <f t="shared" ref="S53:X53" si="12">COUNTA(S11:S40)</f>
        <v>13</v>
      </c>
      <c r="T53" s="118">
        <f t="shared" si="12"/>
        <v>13</v>
      </c>
      <c r="U53" s="118">
        <f t="shared" si="12"/>
        <v>13</v>
      </c>
      <c r="V53" s="118">
        <f t="shared" si="12"/>
        <v>13</v>
      </c>
      <c r="W53" s="118">
        <f t="shared" si="12"/>
        <v>12</v>
      </c>
      <c r="X53" s="118">
        <f t="shared" si="12"/>
        <v>12</v>
      </c>
      <c r="AA53" s="27"/>
    </row>
    <row r="54" spans="1:27" ht="12.75" x14ac:dyDescent="0.2">
      <c r="D54" s="12">
        <f>COUNTA(D11:D40)</f>
        <v>29</v>
      </c>
      <c r="E54" s="35"/>
      <c r="F54" s="37"/>
      <c r="G54" s="35"/>
      <c r="H54" s="37"/>
      <c r="I54" s="37"/>
      <c r="J54" s="35"/>
      <c r="K54" s="35"/>
      <c r="L54" s="32"/>
      <c r="M54" s="36"/>
      <c r="N54" s="35"/>
      <c r="O54" s="32"/>
      <c r="P54" s="35"/>
      <c r="Q54" s="35"/>
      <c r="R54" s="35"/>
      <c r="S54" s="35"/>
      <c r="T54" s="35"/>
      <c r="U54" s="35"/>
      <c r="V54" s="2"/>
      <c r="W54" s="2"/>
    </row>
    <row r="55" spans="1:27" ht="12.75" x14ac:dyDescent="0.2">
      <c r="E55" s="38"/>
      <c r="F55" s="37"/>
      <c r="G55" s="37"/>
      <c r="H55" s="38"/>
      <c r="I55" s="38"/>
      <c r="J55" s="38"/>
      <c r="K55" s="36"/>
      <c r="L55" s="38"/>
      <c r="M55" s="38"/>
      <c r="N55" s="38"/>
      <c r="O55" s="38"/>
      <c r="P55" s="38"/>
      <c r="Q55" s="36"/>
      <c r="R55" s="38"/>
      <c r="S55" s="35"/>
      <c r="T55" s="2"/>
      <c r="U55" s="2"/>
      <c r="V55" s="2"/>
      <c r="W55" s="2"/>
    </row>
    <row r="56" spans="1:27" ht="12.75" x14ac:dyDescent="0.2">
      <c r="E56" s="38"/>
      <c r="F56" s="37"/>
      <c r="G56" s="37"/>
      <c r="H56" s="38"/>
      <c r="I56" s="38"/>
      <c r="J56" s="38"/>
      <c r="K56" s="33"/>
      <c r="L56" s="38"/>
      <c r="M56" s="38"/>
      <c r="N56" s="38"/>
      <c r="O56" s="38"/>
      <c r="P56" s="38"/>
      <c r="Q56" s="33"/>
      <c r="R56" s="38"/>
      <c r="S56" s="32"/>
      <c r="T56" s="2"/>
      <c r="U56" s="2"/>
      <c r="V56" s="2"/>
      <c r="W56" s="2"/>
    </row>
    <row r="57" spans="1:27" ht="12.75" x14ac:dyDescent="0.2">
      <c r="E57" s="38"/>
      <c r="F57" s="38"/>
      <c r="G57" s="38"/>
      <c r="H57" s="38"/>
      <c r="I57" s="38"/>
      <c r="J57" s="38"/>
      <c r="K57" s="38"/>
      <c r="L57" s="38"/>
      <c r="M57" s="38"/>
      <c r="N57" s="39"/>
      <c r="O57" s="38"/>
      <c r="P57" s="38"/>
      <c r="Q57" s="39"/>
      <c r="R57" s="38"/>
      <c r="S57" s="32"/>
      <c r="T57" s="2"/>
      <c r="U57" s="2"/>
      <c r="V57" s="2"/>
      <c r="W57" s="2"/>
    </row>
    <row r="58" spans="1:27" ht="12.75" x14ac:dyDescent="0.2"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6"/>
      <c r="P58" s="38"/>
      <c r="Q58" s="38"/>
      <c r="R58" s="36"/>
      <c r="S58" s="38"/>
      <c r="T58" s="38"/>
      <c r="U58" s="34"/>
      <c r="V58" s="2"/>
      <c r="W58" s="2"/>
    </row>
    <row r="59" spans="1:27" ht="12.75" x14ac:dyDescent="0.2"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6"/>
      <c r="P59" s="38"/>
      <c r="Q59" s="38"/>
      <c r="R59" s="36"/>
      <c r="S59" s="38"/>
      <c r="T59" s="38"/>
      <c r="U59" s="34"/>
      <c r="V59" s="2"/>
      <c r="W59" s="2"/>
    </row>
    <row r="60" spans="1:27" ht="12.75" x14ac:dyDescent="0.2"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6"/>
      <c r="P60" s="32"/>
      <c r="Q60" s="32"/>
      <c r="R60" s="36"/>
      <c r="S60" s="32"/>
      <c r="T60" s="32"/>
      <c r="U60" s="32"/>
      <c r="V60" s="2"/>
      <c r="W60" s="2"/>
    </row>
    <row r="61" spans="1:27" ht="12.75" x14ac:dyDescent="0.2"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3"/>
      <c r="P61" s="38"/>
      <c r="Q61" s="38"/>
      <c r="R61" s="33"/>
      <c r="S61" s="38"/>
      <c r="T61" s="38"/>
      <c r="U61" s="35"/>
      <c r="V61" s="2"/>
      <c r="W61" s="2"/>
    </row>
    <row r="62" spans="1:27" ht="12.75" x14ac:dyDescent="0.2"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3"/>
      <c r="P62" s="35"/>
      <c r="Q62" s="35"/>
      <c r="R62" s="33"/>
      <c r="S62" s="35"/>
      <c r="T62" s="35"/>
      <c r="U62" s="40"/>
      <c r="V62" s="2"/>
      <c r="W62" s="2"/>
    </row>
    <row r="63" spans="1:27" ht="12.75" x14ac:dyDescent="0.2"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3"/>
      <c r="P63" s="38"/>
      <c r="Q63" s="38"/>
      <c r="R63" s="33"/>
      <c r="S63" s="38"/>
      <c r="T63" s="38"/>
      <c r="U63" s="32"/>
      <c r="V63" s="2"/>
      <c r="W63" s="2"/>
    </row>
    <row r="64" spans="1:27" ht="12.75" x14ac:dyDescent="0.2"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9"/>
      <c r="P64" s="32"/>
      <c r="Q64" s="32"/>
      <c r="R64" s="39"/>
      <c r="S64" s="32"/>
      <c r="T64" s="32"/>
      <c r="U64" s="35"/>
      <c r="V64" s="2"/>
      <c r="W64" s="2"/>
    </row>
    <row r="65" spans="5:23" ht="12.75" x14ac:dyDescent="0.2"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9"/>
      <c r="P65" s="37"/>
      <c r="Q65" s="37"/>
      <c r="R65" s="39"/>
      <c r="S65" s="37"/>
      <c r="T65" s="37"/>
      <c r="U65" s="32"/>
      <c r="V65" s="2"/>
      <c r="W65" s="2"/>
    </row>
    <row r="66" spans="5:23" ht="12.75" x14ac:dyDescent="0.2"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6"/>
      <c r="P66" s="38"/>
      <c r="Q66" s="38"/>
      <c r="R66" s="36"/>
      <c r="S66" s="38"/>
      <c r="T66" s="38"/>
      <c r="U66" s="35"/>
      <c r="V66" s="2"/>
      <c r="W66" s="2"/>
    </row>
    <row r="67" spans="5:23" ht="12.75" x14ac:dyDescent="0.2"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6"/>
      <c r="P67" s="38"/>
      <c r="Q67" s="38"/>
      <c r="R67" s="36"/>
      <c r="S67" s="38"/>
      <c r="T67" s="38"/>
      <c r="U67" s="32"/>
      <c r="V67" s="2"/>
      <c r="W67" s="2"/>
    </row>
    <row r="68" spans="5:23" ht="12.75" x14ac:dyDescent="0.2">
      <c r="E68" s="3"/>
      <c r="F68" s="3"/>
      <c r="G68" s="2"/>
      <c r="H68" s="2"/>
      <c r="I68" s="2"/>
      <c r="K68" s="2"/>
      <c r="L68" s="2"/>
      <c r="M68" s="2"/>
      <c r="N68" s="2"/>
      <c r="P68" s="2"/>
      <c r="Q68" s="2"/>
      <c r="S68" s="2"/>
      <c r="T68" s="2"/>
      <c r="U68" s="2"/>
      <c r="V68" s="2"/>
      <c r="W68" s="2"/>
    </row>
    <row r="69" spans="5:23" x14ac:dyDescent="0.15">
      <c r="E69" s="2"/>
      <c r="F69" s="2"/>
    </row>
    <row r="70" spans="5:23" ht="12.75" x14ac:dyDescent="0.2">
      <c r="E70" s="2"/>
      <c r="F70" s="3"/>
    </row>
    <row r="81" spans="23:23" x14ac:dyDescent="0.15">
      <c r="W81" s="2"/>
    </row>
  </sheetData>
  <sortState ref="A11:Y40">
    <sortCondition descending="1" ref="D11:D40"/>
  </sortState>
  <mergeCells count="35">
    <mergeCell ref="S5:U5"/>
    <mergeCell ref="W7:X7"/>
    <mergeCell ref="S7:T7"/>
    <mergeCell ref="S8:T8"/>
    <mergeCell ref="S9:T9"/>
    <mergeCell ref="W9:X9"/>
    <mergeCell ref="W8:X8"/>
    <mergeCell ref="U8:V8"/>
    <mergeCell ref="U9:V9"/>
    <mergeCell ref="G9:H9"/>
    <mergeCell ref="G8:H8"/>
    <mergeCell ref="I8:J8"/>
    <mergeCell ref="I9:J9"/>
    <mergeCell ref="A1:X1"/>
    <mergeCell ref="B3:D3"/>
    <mergeCell ref="M7:N7"/>
    <mergeCell ref="O7:P7"/>
    <mergeCell ref="B4:D4"/>
    <mergeCell ref="G7:H7"/>
    <mergeCell ref="I7:J7"/>
    <mergeCell ref="J3:O3"/>
    <mergeCell ref="S3:AA3"/>
    <mergeCell ref="J4:L4"/>
    <mergeCell ref="S4:U4"/>
    <mergeCell ref="B5:D5"/>
    <mergeCell ref="K7:L7"/>
    <mergeCell ref="K8:L8"/>
    <mergeCell ref="K9:L9"/>
    <mergeCell ref="Q8:R8"/>
    <mergeCell ref="Q9:R9"/>
    <mergeCell ref="M8:N8"/>
    <mergeCell ref="M9:N9"/>
    <mergeCell ref="O8:P8"/>
    <mergeCell ref="O9:P9"/>
    <mergeCell ref="Q7:R7"/>
  </mergeCells>
  <phoneticPr fontId="0" type="noConversion"/>
  <conditionalFormatting sqref="G47 G49:H52 H44 H46:H47 K49:L52 O49:X52">
    <cfRule type="cellIs" dxfId="64" priority="31" stopIfTrue="1" operator="greaterThan">
      <formula>0</formula>
    </cfRule>
  </conditionalFormatting>
  <conditionalFormatting sqref="G44:G46 G42:H43 K42:L47 H45 O42:X47">
    <cfRule type="cellIs" dxfId="63" priority="28" stopIfTrue="1" operator="greaterThan">
      <formula>0</formula>
    </cfRule>
  </conditionalFormatting>
  <conditionalFormatting sqref="M54 K55:K56 O58:O67 N57 R58:R67 Q55:Q57">
    <cfRule type="cellIs" dxfId="62" priority="27" stopIfTrue="1" operator="greaterThan">
      <formula>0</formula>
    </cfRule>
  </conditionalFormatting>
  <conditionalFormatting sqref="M49:N52">
    <cfRule type="cellIs" dxfId="61" priority="24" stopIfTrue="1" operator="greaterThan">
      <formula>0</formula>
    </cfRule>
  </conditionalFormatting>
  <conditionalFormatting sqref="M42:N47">
    <cfRule type="cellIs" dxfId="60" priority="23" stopIfTrue="1" operator="greaterThan">
      <formula>0</formula>
    </cfRule>
  </conditionalFormatting>
  <conditionalFormatting sqref="I47 I49:J52 J46:J47">
    <cfRule type="cellIs" dxfId="59" priority="12" stopIfTrue="1" operator="greaterThan">
      <formula>0</formula>
    </cfRule>
  </conditionalFormatting>
  <conditionalFormatting sqref="I44:I46 I42:J43 J44:J45">
    <cfRule type="cellIs" dxfId="58" priority="11" stopIfTrue="1" operator="greaterThan">
      <formula>0</formula>
    </cfRule>
  </conditionalFormatting>
  <conditionalFormatting sqref="F70 E68:F68">
    <cfRule type="cellIs" dxfId="57" priority="9" stopIfTrue="1" operator="notEqual">
      <formula>0</formula>
    </cfRule>
    <cfRule type="cellIs" dxfId="56" priority="10" stopIfTrue="1" operator="equal">
      <formula>0</formula>
    </cfRule>
  </conditionalFormatting>
  <printOptions horizontalCentered="1"/>
  <pageMargins left="0.27559055118110237" right="0.27559055118110237" top="0.98425196850393704" bottom="0.98425196850393704" header="0.35433070866141736" footer="0.27559055118110237"/>
  <pageSetup paperSize="9" scale="85" orientation="landscape" r:id="rId1"/>
  <headerFooter alignWithMargins="0">
    <oddHeader xml:space="preserve">&amp;C&amp;"Century Schoolbook,Bold"&amp;12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I66"/>
  <sheetViews>
    <sheetView topLeftCell="A19" zoomScale="80" zoomScaleNormal="80" workbookViewId="0">
      <selection activeCell="AB13" sqref="AB13"/>
    </sheetView>
  </sheetViews>
  <sheetFormatPr defaultRowHeight="10.5" x14ac:dyDescent="0.15"/>
  <cols>
    <col min="1" max="1" width="6.85546875" style="12" bestFit="1" customWidth="1"/>
    <col min="2" max="2" width="28.140625" style="2" customWidth="1"/>
    <col min="3" max="3" width="6.85546875" style="2" customWidth="1"/>
    <col min="4" max="4" width="6" style="12" bestFit="1" customWidth="1"/>
    <col min="5" max="5" width="9.140625" style="12" customWidth="1"/>
    <col min="6" max="6" width="9.28515625" style="12" customWidth="1"/>
    <col min="7" max="22" width="4.7109375" style="12" customWidth="1"/>
    <col min="23" max="24" width="4.7109375" style="2" customWidth="1"/>
    <col min="25" max="25" width="6.140625" style="2" customWidth="1"/>
    <col min="26" max="26" width="4.7109375" style="2" customWidth="1"/>
    <col min="27" max="28" width="6.5703125" style="2" bestFit="1" customWidth="1"/>
    <col min="29" max="16384" width="9.140625" style="2"/>
  </cols>
  <sheetData>
    <row r="1" spans="1:29" ht="12.75" x14ac:dyDescent="0.2">
      <c r="A1" s="671" t="s">
        <v>142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1"/>
    </row>
    <row r="2" spans="1:29" ht="12.75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1"/>
      <c r="X2" s="1"/>
      <c r="Y2" s="1"/>
      <c r="Z2" s="1"/>
      <c r="AA2" s="1"/>
    </row>
    <row r="3" spans="1:29" ht="12.75" x14ac:dyDescent="0.2">
      <c r="A3" s="31"/>
      <c r="B3" s="647" t="s">
        <v>5</v>
      </c>
      <c r="C3" s="672"/>
      <c r="D3" s="648"/>
      <c r="F3" s="2"/>
      <c r="G3" s="2"/>
      <c r="H3" s="262">
        <v>0</v>
      </c>
      <c r="I3" s="31"/>
      <c r="J3" s="649" t="s">
        <v>10</v>
      </c>
      <c r="K3" s="650"/>
      <c r="L3" s="650"/>
      <c r="M3" s="650"/>
      <c r="N3" s="650"/>
      <c r="O3" s="651"/>
      <c r="Q3" s="263">
        <v>0</v>
      </c>
      <c r="S3" s="641" t="s">
        <v>15</v>
      </c>
      <c r="T3" s="642"/>
      <c r="U3" s="642"/>
      <c r="V3" s="642"/>
      <c r="W3" s="642"/>
      <c r="X3" s="642"/>
      <c r="Y3" s="642"/>
      <c r="Z3" s="642"/>
      <c r="AA3" s="643"/>
      <c r="AB3" s="49"/>
      <c r="AC3" s="264">
        <v>0</v>
      </c>
    </row>
    <row r="4" spans="1:29" ht="12.75" x14ac:dyDescent="0.2">
      <c r="A4" s="31"/>
      <c r="B4" s="652" t="s">
        <v>6</v>
      </c>
      <c r="C4" s="673"/>
      <c r="D4" s="653"/>
      <c r="F4" s="2"/>
      <c r="G4" s="31"/>
      <c r="H4" s="31"/>
      <c r="I4" s="31"/>
      <c r="J4" s="657" t="s">
        <v>88</v>
      </c>
      <c r="K4" s="658"/>
      <c r="L4" s="659"/>
      <c r="M4" s="381"/>
      <c r="N4" s="381"/>
      <c r="O4" s="381"/>
      <c r="S4" s="654" t="s">
        <v>36</v>
      </c>
      <c r="T4" s="655"/>
      <c r="U4" s="656"/>
      <c r="V4" s="30"/>
      <c r="W4" s="265">
        <v>0</v>
      </c>
      <c r="X4" s="30"/>
      <c r="Y4" s="30"/>
      <c r="Z4" s="30"/>
      <c r="AA4" s="30"/>
      <c r="AB4" s="30"/>
      <c r="AC4" s="49"/>
    </row>
    <row r="5" spans="1:29" ht="12.75" x14ac:dyDescent="0.2">
      <c r="A5" s="31"/>
      <c r="B5" s="660" t="s">
        <v>14</v>
      </c>
      <c r="C5" s="674"/>
      <c r="D5" s="661"/>
      <c r="F5" s="2"/>
      <c r="G5" s="31"/>
      <c r="H5" s="31"/>
      <c r="J5" s="382"/>
      <c r="K5" s="382"/>
      <c r="L5" s="382"/>
      <c r="M5" s="382"/>
      <c r="N5" s="382"/>
      <c r="O5" s="382"/>
      <c r="P5" s="382"/>
      <c r="Q5" s="72"/>
      <c r="R5" s="72"/>
      <c r="S5" s="644" t="s">
        <v>7</v>
      </c>
      <c r="T5" s="645"/>
      <c r="U5" s="646"/>
      <c r="V5" s="31"/>
      <c r="W5" s="266">
        <v>0</v>
      </c>
      <c r="X5" s="49"/>
    </row>
    <row r="6" spans="1:29" ht="13.5" thickBot="1" x14ac:dyDescent="0.25">
      <c r="A6" s="31"/>
      <c r="B6" s="267"/>
      <c r="C6" s="73"/>
      <c r="D6" s="2"/>
      <c r="E6" s="361"/>
      <c r="F6" s="361"/>
      <c r="G6" s="46"/>
      <c r="H6" s="46"/>
      <c r="I6" s="46"/>
      <c r="J6" s="46"/>
      <c r="K6" s="46"/>
      <c r="L6" s="30"/>
      <c r="M6" s="30"/>
      <c r="N6" s="30"/>
      <c r="O6" s="30"/>
      <c r="P6" s="31"/>
      <c r="Q6" s="31"/>
      <c r="R6" s="30"/>
      <c r="S6" s="30"/>
      <c r="T6" s="30"/>
      <c r="U6" s="30"/>
      <c r="V6" s="30"/>
      <c r="W6" s="1"/>
      <c r="X6" s="1"/>
      <c r="Y6" s="1"/>
      <c r="Z6" s="1"/>
      <c r="AA6" s="1"/>
    </row>
    <row r="7" spans="1:29" ht="13.5" thickBot="1" x14ac:dyDescent="0.25">
      <c r="A7" s="3"/>
      <c r="D7" s="3"/>
      <c r="E7" s="1"/>
      <c r="F7" s="2"/>
      <c r="G7" s="638">
        <v>1</v>
      </c>
      <c r="H7" s="663"/>
      <c r="I7" s="638">
        <v>2</v>
      </c>
      <c r="J7" s="663"/>
      <c r="K7" s="664" t="s">
        <v>80</v>
      </c>
      <c r="L7" s="665"/>
      <c r="M7" s="638">
        <v>4</v>
      </c>
      <c r="N7" s="639"/>
      <c r="O7" s="638">
        <v>5</v>
      </c>
      <c r="P7" s="639"/>
      <c r="Q7" s="638">
        <v>6</v>
      </c>
      <c r="R7" s="639"/>
      <c r="S7" s="638">
        <v>7</v>
      </c>
      <c r="T7" s="639"/>
      <c r="U7" s="373">
        <v>8</v>
      </c>
      <c r="V7" s="374"/>
      <c r="W7" s="638">
        <v>9</v>
      </c>
      <c r="X7" s="639"/>
      <c r="Y7" s="142"/>
      <c r="Z7" s="1"/>
    </row>
    <row r="8" spans="1:29" s="4" customFormat="1" ht="12.75" customHeight="1" thickTop="1" thickBot="1" x14ac:dyDescent="0.25">
      <c r="A8" s="28"/>
      <c r="D8" s="19"/>
      <c r="E8" s="346"/>
      <c r="F8" s="372"/>
      <c r="G8" s="662" t="s">
        <v>107</v>
      </c>
      <c r="H8" s="662"/>
      <c r="I8" s="662" t="s">
        <v>103</v>
      </c>
      <c r="J8" s="662"/>
      <c r="K8" s="662" t="s">
        <v>107</v>
      </c>
      <c r="L8" s="662"/>
      <c r="M8" s="662" t="s">
        <v>79</v>
      </c>
      <c r="N8" s="662"/>
      <c r="O8" s="662" t="s">
        <v>108</v>
      </c>
      <c r="P8" s="662"/>
      <c r="Q8" s="666" t="s">
        <v>103</v>
      </c>
      <c r="R8" s="667"/>
      <c r="S8" s="662" t="s">
        <v>108</v>
      </c>
      <c r="T8" s="662"/>
      <c r="U8" s="666" t="s">
        <v>109</v>
      </c>
      <c r="V8" s="667"/>
      <c r="W8" s="662" t="s">
        <v>103</v>
      </c>
      <c r="X8" s="662"/>
    </row>
    <row r="9" spans="1:29" s="5" customFormat="1" ht="13.5" thickBot="1" x14ac:dyDescent="0.25">
      <c r="A9" s="29"/>
      <c r="B9" s="23" t="s">
        <v>12</v>
      </c>
      <c r="C9" s="302"/>
      <c r="D9" s="18" t="s">
        <v>8</v>
      </c>
      <c r="F9" s="356" t="s">
        <v>81</v>
      </c>
      <c r="G9" s="669">
        <v>42399</v>
      </c>
      <c r="H9" s="668"/>
      <c r="I9" s="668">
        <v>42441</v>
      </c>
      <c r="J9" s="668"/>
      <c r="K9" s="670">
        <v>42469</v>
      </c>
      <c r="L9" s="669"/>
      <c r="M9" s="668">
        <v>42525</v>
      </c>
      <c r="N9" s="668"/>
      <c r="O9" s="668">
        <v>42553</v>
      </c>
      <c r="P9" s="668"/>
      <c r="Q9" s="670">
        <v>42588</v>
      </c>
      <c r="R9" s="669"/>
      <c r="S9" s="668">
        <v>42623</v>
      </c>
      <c r="T9" s="668"/>
      <c r="U9" s="670">
        <v>42651</v>
      </c>
      <c r="V9" s="669"/>
      <c r="W9" s="668">
        <v>42693</v>
      </c>
      <c r="X9" s="668"/>
      <c r="Y9" s="172">
        <f>SUM(Y11:Y20)</f>
        <v>15</v>
      </c>
    </row>
    <row r="10" spans="1:29" s="6" customFormat="1" ht="13.5" thickBot="1" x14ac:dyDescent="0.25">
      <c r="A10" s="152" t="s">
        <v>3</v>
      </c>
      <c r="B10" s="153" t="s">
        <v>0</v>
      </c>
      <c r="C10" s="292" t="s">
        <v>97</v>
      </c>
      <c r="D10" s="20" t="s">
        <v>9</v>
      </c>
      <c r="E10" s="353" t="s">
        <v>82</v>
      </c>
      <c r="F10" s="356" t="s">
        <v>83</v>
      </c>
      <c r="G10" s="56" t="s">
        <v>1</v>
      </c>
      <c r="H10" s="57" t="s">
        <v>2</v>
      </c>
      <c r="I10" s="56" t="s">
        <v>1</v>
      </c>
      <c r="J10" s="57" t="s">
        <v>2</v>
      </c>
      <c r="K10" s="55" t="s">
        <v>1</v>
      </c>
      <c r="L10" s="55" t="s">
        <v>2</v>
      </c>
      <c r="M10" s="56" t="s">
        <v>1</v>
      </c>
      <c r="N10" s="57" t="s">
        <v>2</v>
      </c>
      <c r="O10" s="56" t="s">
        <v>1</v>
      </c>
      <c r="P10" s="57" t="s">
        <v>2</v>
      </c>
      <c r="Q10" s="56" t="s">
        <v>1</v>
      </c>
      <c r="R10" s="55" t="s">
        <v>2</v>
      </c>
      <c r="S10" s="56" t="s">
        <v>1</v>
      </c>
      <c r="T10" s="57" t="s">
        <v>2</v>
      </c>
      <c r="U10" s="56" t="s">
        <v>1</v>
      </c>
      <c r="V10" s="55" t="s">
        <v>2</v>
      </c>
      <c r="W10" s="56" t="s">
        <v>1</v>
      </c>
      <c r="X10" s="57" t="s">
        <v>2</v>
      </c>
      <c r="Y10" s="70" t="s">
        <v>17</v>
      </c>
    </row>
    <row r="11" spans="1:29" ht="14.25" thickTop="1" thickBot="1" x14ac:dyDescent="0.25">
      <c r="A11" s="16">
        <v>90</v>
      </c>
      <c r="B11" s="494" t="s">
        <v>117</v>
      </c>
      <c r="C11" s="294">
        <f t="shared" ref="C11:C20" si="0">(COUNTA(G11:L11)+COUNTA(M11:R11)+COUNTA(S11:V11)+COUNTA(W11:X11))/2</f>
        <v>7</v>
      </c>
      <c r="D11" s="231">
        <f t="shared" ref="D11:D20" si="1">SUM(G11:X11)</f>
        <v>59</v>
      </c>
      <c r="E11" s="352">
        <f t="shared" ref="E11:E20" si="2">MIN(SUM(G11:H11),I11+J11,K11+L11,M11+N11,O11+P11,Q11+R11,S11+T11,U11+V11,W11+X11)</f>
        <v>0</v>
      </c>
      <c r="F11" s="495">
        <f t="shared" ref="F11:F20" si="3">D11-E11</f>
        <v>59</v>
      </c>
      <c r="G11" s="496"/>
      <c r="H11" s="426"/>
      <c r="I11" s="41">
        <v>8</v>
      </c>
      <c r="J11" s="200">
        <v>10</v>
      </c>
      <c r="K11" s="394">
        <v>0</v>
      </c>
      <c r="L11" s="162">
        <v>8</v>
      </c>
      <c r="M11" s="497">
        <v>0</v>
      </c>
      <c r="N11" s="498">
        <v>0</v>
      </c>
      <c r="O11" s="497">
        <v>0</v>
      </c>
      <c r="P11" s="498">
        <v>0</v>
      </c>
      <c r="Q11" s="13">
        <v>6</v>
      </c>
      <c r="R11" s="434">
        <v>6</v>
      </c>
      <c r="S11" s="41">
        <v>5</v>
      </c>
      <c r="T11" s="42">
        <v>5</v>
      </c>
      <c r="U11" s="13">
        <v>6</v>
      </c>
      <c r="V11" s="42">
        <v>5</v>
      </c>
      <c r="W11" s="13"/>
      <c r="X11" s="42"/>
      <c r="Y11" s="42">
        <f t="shared" ref="Y11:Y20" si="4">IF(G11&gt;0,IF(G11=MAX($G$11:$G$36),1,0))+IF(H11&gt;0,IF(H11=MAX($H$11:$H$36),1,0))+IF(I11&gt;0,IF(I11=MAX($I$11:$I$36),1,0))+IF(J11&gt;0,IF(J11=MAX($J$11:$J$36),1,0))+IF(K11&gt;0,IF(K11=MAX($K$11:$K$36),1,0))+IF(L11&gt;0,IF(L11=MAX($L$11:$L$36),1,0))+IF(M11&gt;0,IF(M11=MAX($M$11:$M$36),1,0))+IF(N11&gt;0,IF(N11=MAX($N$11:$N$36),1,0))+IF(O11&gt;0,IF(O11=MAX($O$11:$O$36),1,0))+IF(P11&gt;0,IF(P11=MAX($P$11:$P$36),1,0))+IF(Q11&gt;0,IF(Q11=MAX($Q$11:$Q$36),1,0))+IF(R11&gt;0,IF(R11=MAX($R$11:$R$36),1,0))+IF(S11&gt;0,IF(S11=MAX($S$11:$S$36),1,0))+IF(T11&gt;0,IF(T11=MAX($T$11:$T$36),1,0))+IF(U11&gt;0,IF(U11=MAX($U$11:$U$36),1,0))+IF(V11&gt;0,IF(V11=MAX($V$11:$V$36),1,0))+IF(W11&gt;0,IF(W11=MAX($W$11:$W$36),1,0))+IF(X11&gt;0,IF(X11=MAX($X$11:$X$36),1,0))</f>
        <v>3</v>
      </c>
      <c r="Z11" s="495">
        <f>VLOOKUP(B11,'[1]Dave Hastie Trophy (C)'!$B$11:$F$20,5,FALSE)</f>
        <v>59</v>
      </c>
      <c r="AA11" s="27" t="b">
        <f>Z11=F11</f>
        <v>1</v>
      </c>
    </row>
    <row r="12" spans="1:29" ht="14.25" customHeight="1" thickTop="1" thickBot="1" x14ac:dyDescent="0.25">
      <c r="A12" s="15">
        <v>73</v>
      </c>
      <c r="B12" s="21" t="s">
        <v>99</v>
      </c>
      <c r="C12" s="293">
        <f t="shared" si="0"/>
        <v>3</v>
      </c>
      <c r="D12" s="88">
        <f t="shared" si="1"/>
        <v>50</v>
      </c>
      <c r="E12" s="350">
        <f t="shared" si="2"/>
        <v>0</v>
      </c>
      <c r="F12" s="402">
        <f t="shared" si="3"/>
        <v>50</v>
      </c>
      <c r="G12" s="403">
        <v>6</v>
      </c>
      <c r="H12" s="200">
        <v>6</v>
      </c>
      <c r="I12" s="41">
        <v>12</v>
      </c>
      <c r="J12" s="42">
        <v>12</v>
      </c>
      <c r="K12" s="565"/>
      <c r="L12" s="42"/>
      <c r="M12" s="13"/>
      <c r="N12" s="200"/>
      <c r="O12" s="41"/>
      <c r="P12" s="42"/>
      <c r="Q12" s="41"/>
      <c r="R12" s="166"/>
      <c r="S12" s="41"/>
      <c r="T12" s="42"/>
      <c r="U12" s="13">
        <v>8</v>
      </c>
      <c r="V12" s="42">
        <v>6</v>
      </c>
      <c r="W12" s="13"/>
      <c r="X12" s="42"/>
      <c r="Y12" s="42">
        <f t="shared" si="4"/>
        <v>5</v>
      </c>
      <c r="Z12" s="495">
        <f>VLOOKUP(B12,'[1]Dave Hastie Trophy (C)'!$B$11:$F$20,5,FALSE)</f>
        <v>50</v>
      </c>
      <c r="AA12" s="27" t="b">
        <f t="shared" ref="AA12:AA20" si="5">Z12=F12</f>
        <v>1</v>
      </c>
    </row>
    <row r="13" spans="1:29" ht="14.25" thickTop="1" thickBot="1" x14ac:dyDescent="0.25">
      <c r="A13" s="15">
        <v>35</v>
      </c>
      <c r="B13" s="21" t="s">
        <v>154</v>
      </c>
      <c r="C13" s="293">
        <f t="shared" si="0"/>
        <v>3</v>
      </c>
      <c r="D13" s="88">
        <f t="shared" si="1"/>
        <v>42</v>
      </c>
      <c r="E13" s="350">
        <f t="shared" si="2"/>
        <v>0</v>
      </c>
      <c r="F13" s="402">
        <f t="shared" si="3"/>
        <v>42</v>
      </c>
      <c r="G13" s="403"/>
      <c r="H13" s="42"/>
      <c r="I13" s="297"/>
      <c r="J13" s="363"/>
      <c r="K13" s="197"/>
      <c r="L13" s="42"/>
      <c r="M13" s="41">
        <v>12</v>
      </c>
      <c r="N13" s="14">
        <v>12</v>
      </c>
      <c r="O13" s="637">
        <v>6</v>
      </c>
      <c r="P13" s="262">
        <v>0</v>
      </c>
      <c r="Q13" s="41"/>
      <c r="R13" s="166"/>
      <c r="S13" s="41">
        <v>6</v>
      </c>
      <c r="T13" s="42">
        <v>6</v>
      </c>
      <c r="U13" s="41"/>
      <c r="V13" s="42"/>
      <c r="W13" s="41"/>
      <c r="X13" s="42"/>
      <c r="Y13" s="42">
        <f t="shared" si="4"/>
        <v>5</v>
      </c>
      <c r="Z13" s="495">
        <f>VLOOKUP(B13,'[1]Dave Hastie Trophy (C)'!$B$11:$F$20,5,FALSE)</f>
        <v>44</v>
      </c>
      <c r="AA13" s="27" t="b">
        <f t="shared" si="5"/>
        <v>0</v>
      </c>
      <c r="AB13" s="2" t="s">
        <v>208</v>
      </c>
    </row>
    <row r="14" spans="1:29" ht="14.25" thickTop="1" thickBot="1" x14ac:dyDescent="0.25">
      <c r="A14" s="26">
        <v>82</v>
      </c>
      <c r="B14" s="21" t="s">
        <v>116</v>
      </c>
      <c r="C14" s="293">
        <f t="shared" si="0"/>
        <v>3</v>
      </c>
      <c r="D14" s="88">
        <f t="shared" si="1"/>
        <v>22</v>
      </c>
      <c r="E14" s="350">
        <f t="shared" si="2"/>
        <v>0</v>
      </c>
      <c r="F14" s="402">
        <f t="shared" si="3"/>
        <v>22</v>
      </c>
      <c r="G14" s="423"/>
      <c r="H14" s="42"/>
      <c r="I14" s="41">
        <v>6</v>
      </c>
      <c r="J14" s="42">
        <v>8</v>
      </c>
      <c r="K14" s="270"/>
      <c r="L14" s="42"/>
      <c r="M14" s="41"/>
      <c r="N14" s="42"/>
      <c r="O14" s="429">
        <v>0</v>
      </c>
      <c r="P14" s="462">
        <v>0</v>
      </c>
      <c r="Q14" s="41"/>
      <c r="R14" s="166"/>
      <c r="S14" s="41"/>
      <c r="T14" s="42"/>
      <c r="U14" s="429">
        <v>0</v>
      </c>
      <c r="V14" s="42">
        <v>8</v>
      </c>
      <c r="W14" s="299"/>
      <c r="X14" s="42"/>
      <c r="Y14" s="42">
        <f t="shared" si="4"/>
        <v>1</v>
      </c>
      <c r="Z14" s="495">
        <f>VLOOKUP(B14,'[1]Dave Hastie Trophy (C)'!$B$11:$F$20,5,FALSE)</f>
        <v>22</v>
      </c>
      <c r="AA14" s="27" t="b">
        <f t="shared" si="5"/>
        <v>1</v>
      </c>
    </row>
    <row r="15" spans="1:29" ht="14.25" thickTop="1" thickBot="1" x14ac:dyDescent="0.25">
      <c r="A15" s="16">
        <v>45</v>
      </c>
      <c r="B15" s="7" t="s">
        <v>152</v>
      </c>
      <c r="C15" s="293">
        <f t="shared" si="0"/>
        <v>1</v>
      </c>
      <c r="D15" s="88">
        <f t="shared" si="1"/>
        <v>20</v>
      </c>
      <c r="E15" s="350">
        <f t="shared" si="2"/>
        <v>0</v>
      </c>
      <c r="F15" s="402">
        <f t="shared" si="3"/>
        <v>20</v>
      </c>
      <c r="G15" s="409"/>
      <c r="H15" s="42"/>
      <c r="I15" s="41"/>
      <c r="J15" s="42"/>
      <c r="K15" s="41"/>
      <c r="L15" s="42"/>
      <c r="M15" s="13">
        <v>10</v>
      </c>
      <c r="N15" s="369">
        <v>10</v>
      </c>
      <c r="O15" s="41"/>
      <c r="P15" s="42"/>
      <c r="Q15" s="41"/>
      <c r="R15" s="166"/>
      <c r="S15" s="41"/>
      <c r="T15" s="42"/>
      <c r="U15" s="13"/>
      <c r="V15" s="42"/>
      <c r="W15" s="41"/>
      <c r="X15" s="42"/>
      <c r="Y15" s="42">
        <f t="shared" si="4"/>
        <v>0</v>
      </c>
      <c r="Z15" s="495">
        <f>VLOOKUP(B15,'[1]Dave Hastie Trophy (C)'!$B$11:$F$20,5,FALSE)</f>
        <v>20</v>
      </c>
      <c r="AA15" s="27" t="b">
        <f t="shared" si="5"/>
        <v>1</v>
      </c>
    </row>
    <row r="16" spans="1:29" ht="14.25" thickTop="1" thickBot="1" x14ac:dyDescent="0.25">
      <c r="A16" s="15">
        <v>54</v>
      </c>
      <c r="B16" s="425" t="s">
        <v>115</v>
      </c>
      <c r="C16" s="293">
        <f t="shared" si="0"/>
        <v>2</v>
      </c>
      <c r="D16" s="88">
        <f t="shared" si="1"/>
        <v>18</v>
      </c>
      <c r="E16" s="350">
        <f t="shared" si="2"/>
        <v>0</v>
      </c>
      <c r="F16" s="402">
        <f t="shared" si="3"/>
        <v>18</v>
      </c>
      <c r="G16" s="403"/>
      <c r="H16" s="112"/>
      <c r="I16" s="41">
        <v>10</v>
      </c>
      <c r="J16" s="396">
        <v>0</v>
      </c>
      <c r="K16" s="220">
        <v>8</v>
      </c>
      <c r="L16" s="396">
        <v>0</v>
      </c>
      <c r="M16" s="453"/>
      <c r="N16" s="454"/>
      <c r="O16" s="13"/>
      <c r="P16" s="565"/>
      <c r="Q16" s="299"/>
      <c r="R16" s="331"/>
      <c r="S16" s="41"/>
      <c r="T16" s="42"/>
      <c r="U16" s="13"/>
      <c r="V16" s="42"/>
      <c r="W16" s="299"/>
      <c r="X16" s="42"/>
      <c r="Y16" s="44">
        <f t="shared" si="4"/>
        <v>1</v>
      </c>
      <c r="Z16" s="495">
        <f>VLOOKUP(B16,'[1]Dave Hastie Trophy (C)'!$B$11:$F$20,5,FALSE)</f>
        <v>18</v>
      </c>
      <c r="AA16" s="27" t="b">
        <f t="shared" si="5"/>
        <v>1</v>
      </c>
    </row>
    <row r="17" spans="1:32" ht="14.25" thickTop="1" thickBot="1" x14ac:dyDescent="0.25">
      <c r="A17" s="144">
        <v>87</v>
      </c>
      <c r="B17" s="7" t="s">
        <v>118</v>
      </c>
      <c r="C17" s="293">
        <f t="shared" si="0"/>
        <v>2</v>
      </c>
      <c r="D17" s="88">
        <f t="shared" si="1"/>
        <v>11</v>
      </c>
      <c r="E17" s="351">
        <f t="shared" si="2"/>
        <v>0</v>
      </c>
      <c r="F17" s="402">
        <f t="shared" si="3"/>
        <v>11</v>
      </c>
      <c r="G17" s="403"/>
      <c r="H17" s="245"/>
      <c r="I17" s="41">
        <v>5</v>
      </c>
      <c r="J17" s="42">
        <v>6</v>
      </c>
      <c r="K17" s="394">
        <v>0</v>
      </c>
      <c r="L17" s="396">
        <v>0</v>
      </c>
      <c r="M17" s="427"/>
      <c r="N17" s="287"/>
      <c r="O17" s="41"/>
      <c r="P17" s="42"/>
      <c r="Q17" s="41"/>
      <c r="R17" s="166"/>
      <c r="S17" s="41"/>
      <c r="T17" s="42"/>
      <c r="U17" s="41"/>
      <c r="V17" s="42"/>
      <c r="W17" s="41"/>
      <c r="X17" s="42"/>
      <c r="Y17" s="44">
        <f t="shared" si="4"/>
        <v>0</v>
      </c>
      <c r="Z17" s="495">
        <f>VLOOKUP(B17,'[1]Dave Hastie Trophy (C)'!$B$11:$F$20,5,FALSE)</f>
        <v>11</v>
      </c>
      <c r="AA17" s="27" t="b">
        <f t="shared" si="5"/>
        <v>1</v>
      </c>
    </row>
    <row r="18" spans="1:32" ht="14.25" thickTop="1" thickBot="1" x14ac:dyDescent="0.25">
      <c r="A18" s="102">
        <v>39</v>
      </c>
      <c r="B18" s="86" t="s">
        <v>100</v>
      </c>
      <c r="C18" s="293">
        <f t="shared" si="0"/>
        <v>1</v>
      </c>
      <c r="D18" s="88">
        <f t="shared" si="1"/>
        <v>5</v>
      </c>
      <c r="E18" s="350">
        <f t="shared" si="2"/>
        <v>0</v>
      </c>
      <c r="F18" s="401">
        <f t="shared" si="3"/>
        <v>5</v>
      </c>
      <c r="G18" s="409">
        <v>5</v>
      </c>
      <c r="H18" s="428">
        <v>0</v>
      </c>
      <c r="I18" s="41"/>
      <c r="J18" s="298"/>
      <c r="K18" s="197"/>
      <c r="L18" s="430"/>
      <c r="M18" s="13"/>
      <c r="N18" s="200"/>
      <c r="O18" s="41"/>
      <c r="P18" s="42"/>
      <c r="Q18" s="41"/>
      <c r="R18" s="166"/>
      <c r="S18" s="41"/>
      <c r="T18" s="42"/>
      <c r="U18" s="13"/>
      <c r="V18" s="42"/>
      <c r="W18" s="41"/>
      <c r="X18" s="42"/>
      <c r="Y18" s="42">
        <f t="shared" si="4"/>
        <v>0</v>
      </c>
      <c r="Z18" s="495">
        <f>VLOOKUP(B18,'[1]Dave Hastie Trophy (C)'!$B$11:$F$20,5,FALSE)</f>
        <v>5</v>
      </c>
      <c r="AA18" s="27" t="b">
        <f t="shared" si="5"/>
        <v>1</v>
      </c>
    </row>
    <row r="19" spans="1:32" ht="14.25" thickTop="1" thickBot="1" x14ac:dyDescent="0.25">
      <c r="A19" s="26">
        <v>74</v>
      </c>
      <c r="B19" s="21" t="s">
        <v>151</v>
      </c>
      <c r="C19" s="293">
        <f t="shared" si="0"/>
        <v>1</v>
      </c>
      <c r="D19" s="88">
        <f t="shared" si="1"/>
        <v>0</v>
      </c>
      <c r="E19" s="350">
        <f t="shared" si="2"/>
        <v>0</v>
      </c>
      <c r="F19" s="593">
        <f t="shared" si="3"/>
        <v>0</v>
      </c>
      <c r="G19" s="423"/>
      <c r="H19" s="42"/>
      <c r="I19" s="297"/>
      <c r="J19" s="298"/>
      <c r="K19" s="197"/>
      <c r="L19" s="430"/>
      <c r="M19" s="429">
        <v>0</v>
      </c>
      <c r="N19" s="451">
        <v>0</v>
      </c>
      <c r="O19" s="41"/>
      <c r="P19" s="42"/>
      <c r="Q19" s="41"/>
      <c r="R19" s="166"/>
      <c r="S19" s="41"/>
      <c r="T19" s="42"/>
      <c r="U19" s="41"/>
      <c r="V19" s="42"/>
      <c r="W19" s="41"/>
      <c r="X19" s="42"/>
      <c r="Y19" s="44">
        <f t="shared" si="4"/>
        <v>0</v>
      </c>
      <c r="Z19" s="495">
        <f>VLOOKUP(B19,'[1]Dave Hastie Trophy (C)'!$B$11:$F$20,5,FALSE)</f>
        <v>0</v>
      </c>
      <c r="AA19" s="27" t="b">
        <f t="shared" si="5"/>
        <v>1</v>
      </c>
    </row>
    <row r="20" spans="1:32" ht="13.5" thickTop="1" x14ac:dyDescent="0.2">
      <c r="A20" s="26">
        <v>8</v>
      </c>
      <c r="B20" s="21" t="s">
        <v>153</v>
      </c>
      <c r="C20" s="293">
        <f t="shared" si="0"/>
        <v>1</v>
      </c>
      <c r="D20" s="88">
        <f t="shared" si="1"/>
        <v>0</v>
      </c>
      <c r="E20" s="350">
        <f t="shared" si="2"/>
        <v>0</v>
      </c>
      <c r="F20" s="593">
        <f t="shared" si="3"/>
        <v>0</v>
      </c>
      <c r="G20" s="463"/>
      <c r="H20" s="426"/>
      <c r="I20" s="41"/>
      <c r="J20" s="42"/>
      <c r="K20" s="197"/>
      <c r="L20" s="430"/>
      <c r="M20" s="446">
        <v>0</v>
      </c>
      <c r="N20" s="461">
        <v>0</v>
      </c>
      <c r="O20" s="13"/>
      <c r="P20" s="430"/>
      <c r="Q20" s="13"/>
      <c r="R20" s="412"/>
      <c r="S20" s="13"/>
      <c r="T20" s="430"/>
      <c r="U20" s="13"/>
      <c r="V20" s="430"/>
      <c r="W20" s="13"/>
      <c r="X20" s="430"/>
      <c r="Y20" s="44">
        <f t="shared" si="4"/>
        <v>0</v>
      </c>
      <c r="Z20" s="495">
        <f>VLOOKUP(B20,'[1]Dave Hastie Trophy (C)'!$B$11:$F$20,5,FALSE)</f>
        <v>0</v>
      </c>
      <c r="AA20" s="27" t="b">
        <f t="shared" si="5"/>
        <v>1</v>
      </c>
    </row>
    <row r="21" spans="1:32" ht="13.5" thickBot="1" x14ac:dyDescent="0.25">
      <c r="A21" s="144"/>
      <c r="B21" s="7"/>
      <c r="C21" s="293"/>
      <c r="D21" s="88"/>
      <c r="E21" s="594"/>
      <c r="F21" s="402"/>
      <c r="G21" s="433"/>
      <c r="H21" s="450"/>
      <c r="I21" s="41"/>
      <c r="J21" s="42"/>
      <c r="K21" s="197"/>
      <c r="L21" s="42"/>
      <c r="M21" s="197"/>
      <c r="N21" s="42"/>
      <c r="O21" s="41"/>
      <c r="P21" s="42"/>
      <c r="Q21" s="41"/>
      <c r="R21" s="166"/>
      <c r="S21" s="41"/>
      <c r="T21" s="42"/>
      <c r="U21" s="41"/>
      <c r="V21" s="42"/>
      <c r="W21" s="41"/>
      <c r="X21" s="42"/>
      <c r="Y21" s="47"/>
      <c r="Z21" s="9"/>
    </row>
    <row r="22" spans="1:32" ht="18.75" thickBot="1" x14ac:dyDescent="0.3">
      <c r="A22" s="66"/>
      <c r="B22" s="204" t="s">
        <v>23</v>
      </c>
      <c r="C22" s="204"/>
      <c r="D22" s="204"/>
      <c r="E22" s="215"/>
      <c r="F22" s="215"/>
      <c r="G22" s="204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9"/>
      <c r="AC22" s="4"/>
      <c r="AD22" s="4"/>
      <c r="AE22" s="4"/>
      <c r="AF22" s="4"/>
    </row>
    <row r="23" spans="1:32" s="4" customFormat="1" ht="12.75" customHeight="1" thickTop="1" x14ac:dyDescent="0.2">
      <c r="A23" s="15">
        <v>90</v>
      </c>
      <c r="B23" s="21" t="s">
        <v>117</v>
      </c>
      <c r="C23" s="8"/>
      <c r="D23" s="211">
        <f t="shared" ref="D23:D28" si="6">SUM(G23:X23)</f>
        <v>5</v>
      </c>
      <c r="E23" s="209"/>
      <c r="F23" s="210"/>
      <c r="G23" s="170"/>
      <c r="H23" s="62"/>
      <c r="I23" s="61"/>
      <c r="J23" s="62"/>
      <c r="K23" s="61"/>
      <c r="L23" s="155"/>
      <c r="M23" s="61"/>
      <c r="N23" s="62"/>
      <c r="O23" s="61"/>
      <c r="P23" s="62"/>
      <c r="Q23" s="170">
        <v>1</v>
      </c>
      <c r="R23" s="177">
        <v>1</v>
      </c>
      <c r="S23" s="61"/>
      <c r="T23" s="60">
        <v>1</v>
      </c>
      <c r="U23" s="216">
        <v>1</v>
      </c>
      <c r="V23" s="60">
        <v>1</v>
      </c>
      <c r="W23" s="216"/>
      <c r="X23" s="60"/>
      <c r="Y23" s="9"/>
      <c r="AC23" s="5"/>
      <c r="AD23" s="5"/>
      <c r="AE23" s="5"/>
      <c r="AF23" s="5"/>
    </row>
    <row r="24" spans="1:32" s="5" customFormat="1" ht="12.75" x14ac:dyDescent="0.2">
      <c r="A24" s="16">
        <v>54</v>
      </c>
      <c r="B24" s="481" t="s">
        <v>115</v>
      </c>
      <c r="C24" s="7"/>
      <c r="D24" s="271">
        <f t="shared" si="6"/>
        <v>3</v>
      </c>
      <c r="E24" s="32"/>
      <c r="F24" s="213"/>
      <c r="G24" s="61"/>
      <c r="H24" s="62"/>
      <c r="I24" s="61"/>
      <c r="J24" s="62">
        <v>1</v>
      </c>
      <c r="K24" s="61">
        <v>1</v>
      </c>
      <c r="L24" s="155">
        <v>1</v>
      </c>
      <c r="M24" s="61"/>
      <c r="N24" s="62"/>
      <c r="O24" s="61"/>
      <c r="P24" s="62"/>
      <c r="Q24" s="61"/>
      <c r="R24" s="62"/>
      <c r="S24" s="61"/>
      <c r="T24" s="60"/>
      <c r="U24" s="216"/>
      <c r="V24" s="60"/>
      <c r="W24" s="216"/>
      <c r="X24" s="60"/>
      <c r="Y24" s="9"/>
      <c r="AC24" s="6"/>
      <c r="AD24" s="6"/>
      <c r="AE24" s="6"/>
      <c r="AF24" s="6"/>
    </row>
    <row r="25" spans="1:32" ht="12.75" x14ac:dyDescent="0.2">
      <c r="A25" s="15">
        <v>35</v>
      </c>
      <c r="B25" s="21" t="s">
        <v>154</v>
      </c>
      <c r="C25" s="564"/>
      <c r="D25" s="271">
        <f t="shared" si="6"/>
        <v>3</v>
      </c>
      <c r="E25" s="212"/>
      <c r="F25" s="213"/>
      <c r="G25" s="61"/>
      <c r="H25" s="62"/>
      <c r="I25" s="61"/>
      <c r="J25" s="62"/>
      <c r="K25" s="61"/>
      <c r="L25" s="155"/>
      <c r="M25" s="61"/>
      <c r="N25" s="62"/>
      <c r="O25" s="61">
        <v>1</v>
      </c>
      <c r="P25" s="62">
        <v>1</v>
      </c>
      <c r="Q25" s="61"/>
      <c r="R25" s="62"/>
      <c r="S25" s="61">
        <v>1</v>
      </c>
      <c r="T25" s="60"/>
      <c r="U25" s="216"/>
      <c r="V25" s="60"/>
      <c r="W25" s="216"/>
      <c r="X25" s="60"/>
      <c r="Y25" s="9"/>
    </row>
    <row r="26" spans="1:32" s="6" customFormat="1" ht="12.75" x14ac:dyDescent="0.2">
      <c r="A26" s="15">
        <v>39</v>
      </c>
      <c r="B26" s="84" t="s">
        <v>100</v>
      </c>
      <c r="C26" s="7"/>
      <c r="D26" s="271">
        <f t="shared" si="6"/>
        <v>2</v>
      </c>
      <c r="E26" s="212"/>
      <c r="F26" s="213"/>
      <c r="G26" s="61">
        <v>1</v>
      </c>
      <c r="H26" s="62">
        <v>1</v>
      </c>
      <c r="I26" s="61"/>
      <c r="J26" s="62"/>
      <c r="K26" s="61"/>
      <c r="L26" s="155"/>
      <c r="M26" s="61"/>
      <c r="N26" s="62"/>
      <c r="O26" s="61"/>
      <c r="P26" s="62"/>
      <c r="Q26" s="61"/>
      <c r="R26" s="62"/>
      <c r="S26" s="61"/>
      <c r="T26" s="60"/>
      <c r="U26" s="216"/>
      <c r="V26" s="60"/>
      <c r="W26" s="216"/>
      <c r="X26" s="60"/>
      <c r="Y26" s="9"/>
      <c r="AC26" s="2"/>
      <c r="AD26" s="2"/>
      <c r="AE26" s="2"/>
      <c r="AF26" s="2"/>
    </row>
    <row r="27" spans="1:32" ht="13.5" customHeight="1" x14ac:dyDescent="0.2">
      <c r="A27" s="102">
        <v>74</v>
      </c>
      <c r="B27" s="8" t="s">
        <v>151</v>
      </c>
      <c r="C27" s="295"/>
      <c r="D27" s="271">
        <f t="shared" si="6"/>
        <v>2</v>
      </c>
      <c r="E27" s="212"/>
      <c r="F27" s="213"/>
      <c r="G27" s="61"/>
      <c r="H27" s="62"/>
      <c r="I27" s="61"/>
      <c r="J27" s="62"/>
      <c r="K27" s="61"/>
      <c r="L27" s="155"/>
      <c r="M27" s="61">
        <v>1</v>
      </c>
      <c r="N27" s="62">
        <v>1</v>
      </c>
      <c r="O27" s="61"/>
      <c r="P27" s="62"/>
      <c r="Q27" s="61"/>
      <c r="R27" s="62"/>
      <c r="S27" s="61"/>
      <c r="T27" s="60"/>
      <c r="U27" s="216"/>
      <c r="V27" s="60"/>
      <c r="W27" s="216"/>
      <c r="X27" s="60"/>
      <c r="Y27" s="1"/>
    </row>
    <row r="28" spans="1:32" ht="12.75" x14ac:dyDescent="0.2">
      <c r="A28" s="15">
        <v>73</v>
      </c>
      <c r="B28" s="7" t="s">
        <v>99</v>
      </c>
      <c r="C28" s="7"/>
      <c r="D28" s="271">
        <f t="shared" si="6"/>
        <v>1</v>
      </c>
      <c r="E28" s="212"/>
      <c r="F28" s="213"/>
      <c r="G28" s="61"/>
      <c r="H28" s="62"/>
      <c r="I28" s="61">
        <v>1</v>
      </c>
      <c r="J28" s="62"/>
      <c r="K28" s="61"/>
      <c r="L28" s="155"/>
      <c r="M28" s="61"/>
      <c r="N28" s="62"/>
      <c r="O28" s="61"/>
      <c r="P28" s="62"/>
      <c r="Q28" s="61"/>
      <c r="R28" s="62"/>
      <c r="S28" s="61"/>
      <c r="T28" s="60"/>
      <c r="U28" s="216"/>
      <c r="V28" s="60"/>
      <c r="W28" s="216"/>
      <c r="X28" s="60"/>
      <c r="Y28" s="9"/>
    </row>
    <row r="29" spans="1:32" ht="12.75" x14ac:dyDescent="0.2">
      <c r="A29" s="82"/>
      <c r="B29" s="91"/>
      <c r="C29" s="151"/>
      <c r="D29" s="52"/>
      <c r="E29" s="212"/>
      <c r="F29" s="213"/>
      <c r="G29" s="61"/>
      <c r="H29" s="62"/>
      <c r="I29" s="61"/>
      <c r="J29" s="62"/>
      <c r="K29" s="61"/>
      <c r="L29" s="155"/>
      <c r="M29" s="61"/>
      <c r="N29" s="62"/>
      <c r="O29" s="61"/>
      <c r="P29" s="62"/>
      <c r="Q29" s="61"/>
      <c r="R29" s="62"/>
      <c r="S29" s="61"/>
      <c r="T29" s="60"/>
      <c r="U29" s="216"/>
      <c r="V29" s="60"/>
      <c r="W29" s="216"/>
      <c r="X29" s="60"/>
      <c r="Y29" s="9"/>
    </row>
    <row r="30" spans="1:32" ht="13.5" thickBot="1" x14ac:dyDescent="0.25">
      <c r="A30" s="127"/>
      <c r="B30" s="154"/>
      <c r="C30" s="10"/>
      <c r="D30" s="219"/>
      <c r="E30" s="214"/>
      <c r="F30" s="185"/>
      <c r="G30" s="92"/>
      <c r="H30" s="93"/>
      <c r="I30" s="92"/>
      <c r="J30" s="93"/>
      <c r="K30" s="92"/>
      <c r="L30" s="178"/>
      <c r="M30" s="92"/>
      <c r="N30" s="93"/>
      <c r="O30" s="92"/>
      <c r="P30" s="93"/>
      <c r="Q30" s="92"/>
      <c r="R30" s="93"/>
      <c r="S30" s="92"/>
      <c r="T30" s="64"/>
      <c r="U30" s="230"/>
      <c r="V30" s="64"/>
      <c r="W30" s="230"/>
      <c r="X30" s="64"/>
      <c r="Y30" s="9"/>
    </row>
    <row r="31" spans="1:32" ht="12.75" x14ac:dyDescent="0.2">
      <c r="A31" s="3"/>
      <c r="B31" s="6" t="s">
        <v>77</v>
      </c>
      <c r="C31" s="6"/>
      <c r="D31" s="83">
        <f>AVERAGE(G31:R31)</f>
        <v>3.1666666666666665</v>
      </c>
      <c r="E31" s="117">
        <f>COUNTA(G16:G20)</f>
        <v>1</v>
      </c>
      <c r="F31" s="117">
        <f>COUNTA(H16:H20)</f>
        <v>1</v>
      </c>
      <c r="G31" s="117">
        <f t="shared" ref="G31:X31" si="7">COUNTA(G11:G20)</f>
        <v>2</v>
      </c>
      <c r="H31" s="117">
        <f t="shared" si="7"/>
        <v>2</v>
      </c>
      <c r="I31" s="117">
        <f t="shared" si="7"/>
        <v>5</v>
      </c>
      <c r="J31" s="117">
        <f t="shared" si="7"/>
        <v>5</v>
      </c>
      <c r="K31" s="117">
        <f t="shared" si="7"/>
        <v>3</v>
      </c>
      <c r="L31" s="117">
        <f t="shared" si="7"/>
        <v>3</v>
      </c>
      <c r="M31" s="117">
        <f t="shared" si="7"/>
        <v>5</v>
      </c>
      <c r="N31" s="117">
        <f t="shared" si="7"/>
        <v>5</v>
      </c>
      <c r="O31" s="117">
        <f t="shared" si="7"/>
        <v>3</v>
      </c>
      <c r="P31" s="117">
        <f t="shared" si="7"/>
        <v>3</v>
      </c>
      <c r="Q31" s="117">
        <f t="shared" si="7"/>
        <v>1</v>
      </c>
      <c r="R31" s="117">
        <f t="shared" si="7"/>
        <v>1</v>
      </c>
      <c r="S31" s="117">
        <f t="shared" si="7"/>
        <v>2</v>
      </c>
      <c r="T31" s="117">
        <f t="shared" si="7"/>
        <v>2</v>
      </c>
      <c r="U31" s="117">
        <f t="shared" si="7"/>
        <v>3</v>
      </c>
      <c r="V31" s="117">
        <f t="shared" si="7"/>
        <v>3</v>
      </c>
      <c r="W31" s="117">
        <f t="shared" si="7"/>
        <v>0</v>
      </c>
      <c r="X31" s="117">
        <f t="shared" si="7"/>
        <v>0</v>
      </c>
    </row>
    <row r="32" spans="1:32" x14ac:dyDescent="0.15">
      <c r="D32" s="12">
        <f>COUNTA(D11:D20)</f>
        <v>10</v>
      </c>
      <c r="V32" s="2"/>
    </row>
    <row r="33" spans="1:35" x14ac:dyDescent="0.15">
      <c r="T33" s="2"/>
      <c r="U33" s="2"/>
      <c r="V33" s="2"/>
    </row>
    <row r="34" spans="1:35" x14ac:dyDescent="0.15">
      <c r="S34" s="2"/>
      <c r="T34" s="2"/>
      <c r="U34" s="2"/>
      <c r="V34" s="2"/>
    </row>
    <row r="35" spans="1:35" x14ac:dyDescent="0.15">
      <c r="S35" s="2"/>
      <c r="T35" s="2"/>
      <c r="U35" s="2"/>
      <c r="V35" s="2"/>
    </row>
    <row r="36" spans="1:35" x14ac:dyDescent="0.15">
      <c r="S36" s="2"/>
      <c r="T36" s="2"/>
      <c r="U36" s="2"/>
      <c r="V36" s="2"/>
      <c r="AC36" s="22"/>
      <c r="AD36" s="22"/>
      <c r="AE36" s="22"/>
      <c r="AF36" s="22"/>
    </row>
    <row r="37" spans="1:35" s="22" customFormat="1" x14ac:dyDescent="0.15">
      <c r="A37" s="12"/>
      <c r="B37" s="2"/>
      <c r="C37" s="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2"/>
      <c r="U37" s="2"/>
      <c r="V37" s="2"/>
      <c r="AD37" s="2"/>
      <c r="AE37" s="2"/>
      <c r="AF37" s="2"/>
      <c r="AG37" s="2"/>
    </row>
    <row r="38" spans="1:35" x14ac:dyDescent="0.15">
      <c r="U38" s="2"/>
      <c r="V38" s="2"/>
    </row>
    <row r="39" spans="1:35" x14ac:dyDescent="0.15">
      <c r="U39" s="2"/>
      <c r="V39" s="2"/>
    </row>
    <row r="40" spans="1:35" x14ac:dyDescent="0.15">
      <c r="U40" s="2"/>
      <c r="V40" s="2"/>
    </row>
    <row r="41" spans="1:35" ht="12.75" customHeight="1" x14ac:dyDescent="0.15">
      <c r="U41" s="2"/>
      <c r="V41" s="2"/>
    </row>
    <row r="42" spans="1:35" x14ac:dyDescent="0.15">
      <c r="U42" s="2"/>
      <c r="V42" s="2"/>
    </row>
    <row r="43" spans="1:35" ht="12.75" x14ac:dyDescent="0.2">
      <c r="U43" s="2"/>
      <c r="V43" s="2"/>
      <c r="Y43" s="9"/>
      <c r="Z43" s="9"/>
    </row>
    <row r="44" spans="1:35" ht="12.75" x14ac:dyDescent="0.2">
      <c r="U44" s="2"/>
      <c r="V44" s="2"/>
      <c r="Y44" s="9"/>
      <c r="Z44" s="9"/>
    </row>
    <row r="45" spans="1:35" ht="13.5" customHeight="1" x14ac:dyDescent="0.2">
      <c r="U45" s="2"/>
      <c r="V45" s="2"/>
      <c r="Y45" s="9"/>
      <c r="Z45" s="9"/>
    </row>
    <row r="46" spans="1:35" ht="12.75" x14ac:dyDescent="0.2">
      <c r="U46" s="2"/>
      <c r="V46" s="2"/>
      <c r="Y46" s="9"/>
      <c r="Z46" s="9"/>
      <c r="AF46" s="1"/>
      <c r="AG46" s="1"/>
      <c r="AH46" s="1"/>
      <c r="AI46" s="1"/>
    </row>
    <row r="47" spans="1:35" s="1" customFormat="1" ht="12.75" x14ac:dyDescent="0.2">
      <c r="A47" s="12"/>
      <c r="B47" s="2"/>
      <c r="C47" s="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2"/>
      <c r="V47" s="2"/>
      <c r="W47" s="2"/>
      <c r="X47" s="2"/>
      <c r="AF47" s="2"/>
      <c r="AG47" s="2"/>
      <c r="AH47" s="2"/>
      <c r="AI47" s="2"/>
    </row>
    <row r="48" spans="1:35" ht="13.5" customHeight="1" x14ac:dyDescent="0.2">
      <c r="U48" s="2"/>
      <c r="V48" s="2"/>
      <c r="Y48" s="1"/>
      <c r="Z48" s="1"/>
    </row>
    <row r="49" spans="1:35" ht="13.5" customHeight="1" x14ac:dyDescent="0.2">
      <c r="U49" s="2"/>
      <c r="V49" s="2"/>
      <c r="Y49" s="1"/>
      <c r="Z49" s="1"/>
      <c r="AF49" s="1"/>
      <c r="AG49" s="1"/>
      <c r="AH49" s="1"/>
      <c r="AI49" s="1"/>
    </row>
    <row r="50" spans="1:35" s="1" customFormat="1" ht="12.75" x14ac:dyDescent="0.2">
      <c r="A50" s="12"/>
      <c r="B50" s="2"/>
      <c r="C50" s="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2"/>
      <c r="V50" s="2"/>
      <c r="W50" s="2"/>
      <c r="X50" s="2"/>
      <c r="AF50" s="2"/>
      <c r="AG50" s="2"/>
      <c r="AH50" s="2"/>
      <c r="AI50" s="2"/>
    </row>
    <row r="51" spans="1:35" x14ac:dyDescent="0.15">
      <c r="U51" s="2"/>
      <c r="V51" s="2"/>
    </row>
    <row r="52" spans="1:35" x14ac:dyDescent="0.15">
      <c r="U52" s="2"/>
      <c r="V52" s="2"/>
    </row>
    <row r="53" spans="1:35" x14ac:dyDescent="0.15">
      <c r="U53" s="2"/>
      <c r="V53" s="2"/>
    </row>
    <row r="54" spans="1:35" x14ac:dyDescent="0.15">
      <c r="U54" s="2"/>
      <c r="V54" s="2"/>
    </row>
    <row r="55" spans="1:35" x14ac:dyDescent="0.15">
      <c r="U55" s="2"/>
      <c r="V55" s="2"/>
    </row>
    <row r="56" spans="1:35" x14ac:dyDescent="0.15">
      <c r="U56" s="2"/>
      <c r="V56" s="2"/>
    </row>
    <row r="57" spans="1:35" x14ac:dyDescent="0.15">
      <c r="U57" s="2"/>
      <c r="V57" s="2"/>
    </row>
    <row r="58" spans="1:35" x14ac:dyDescent="0.15">
      <c r="U58" s="2"/>
      <c r="V58" s="2"/>
    </row>
    <row r="59" spans="1:35" x14ac:dyDescent="0.15">
      <c r="U59" s="2"/>
      <c r="V59" s="2"/>
    </row>
    <row r="60" spans="1:35" x14ac:dyDescent="0.15">
      <c r="U60" s="2"/>
      <c r="V60" s="2"/>
    </row>
    <row r="61" spans="1:35" x14ac:dyDescent="0.15">
      <c r="U61" s="2"/>
      <c r="V61" s="2"/>
    </row>
    <row r="62" spans="1:35" x14ac:dyDescent="0.15">
      <c r="U62" s="2"/>
      <c r="V62" s="2"/>
    </row>
    <row r="63" spans="1:35" x14ac:dyDescent="0.15">
      <c r="U63" s="2"/>
      <c r="V63" s="2"/>
    </row>
    <row r="64" spans="1:35" ht="12.75" x14ac:dyDescent="0.2">
      <c r="E64" s="3"/>
      <c r="F64" s="3"/>
    </row>
    <row r="65" spans="5:6" x14ac:dyDescent="0.15">
      <c r="E65" s="2"/>
      <c r="F65" s="2"/>
    </row>
    <row r="66" spans="5:6" ht="12.75" x14ac:dyDescent="0.2">
      <c r="E66" s="2"/>
      <c r="F66" s="3"/>
    </row>
  </sheetData>
  <sortState ref="A11:Y20">
    <sortCondition descending="1" ref="D11:D20"/>
  </sortState>
  <mergeCells count="35">
    <mergeCell ref="B5:D5"/>
    <mergeCell ref="S5:U5"/>
    <mergeCell ref="G9:H9"/>
    <mergeCell ref="M9:N9"/>
    <mergeCell ref="O9:P9"/>
    <mergeCell ref="I9:J9"/>
    <mergeCell ref="S9:T9"/>
    <mergeCell ref="G7:H7"/>
    <mergeCell ref="G8:H8"/>
    <mergeCell ref="O8:P8"/>
    <mergeCell ref="K7:L7"/>
    <mergeCell ref="K8:L8"/>
    <mergeCell ref="A1:Y1"/>
    <mergeCell ref="B3:D3"/>
    <mergeCell ref="B4:D4"/>
    <mergeCell ref="J3:O3"/>
    <mergeCell ref="S3:AA3"/>
    <mergeCell ref="J4:L4"/>
    <mergeCell ref="S4:U4"/>
    <mergeCell ref="W9:X9"/>
    <mergeCell ref="S7:T7"/>
    <mergeCell ref="I7:J7"/>
    <mergeCell ref="M7:N7"/>
    <mergeCell ref="O7:P7"/>
    <mergeCell ref="M8:N8"/>
    <mergeCell ref="I8:J8"/>
    <mergeCell ref="W7:X7"/>
    <mergeCell ref="S8:T8"/>
    <mergeCell ref="W8:X8"/>
    <mergeCell ref="K9:L9"/>
    <mergeCell ref="Q8:R8"/>
    <mergeCell ref="Q9:R9"/>
    <mergeCell ref="U8:V8"/>
    <mergeCell ref="U9:V9"/>
    <mergeCell ref="Q7:R7"/>
  </mergeCells>
  <phoneticPr fontId="0" type="noConversion"/>
  <conditionalFormatting sqref="H22 K22:X22">
    <cfRule type="cellIs" dxfId="55" priority="25" stopIfTrue="1" operator="greaterThan">
      <formula>0</formula>
    </cfRule>
  </conditionalFormatting>
  <conditionalFormatting sqref="G23:H24 K23:L24 O23:X24 G25:X30">
    <cfRule type="cellIs" dxfId="54" priority="9" stopIfTrue="1" operator="greaterThan">
      <formula>0</formula>
    </cfRule>
  </conditionalFormatting>
  <conditionalFormatting sqref="M23:N24">
    <cfRule type="cellIs" dxfId="53" priority="11" stopIfTrue="1" operator="greaterThan">
      <formula>0</formula>
    </cfRule>
  </conditionalFormatting>
  <conditionalFormatting sqref="I22:J22">
    <cfRule type="cellIs" dxfId="52" priority="8" stopIfTrue="1" operator="greaterThan">
      <formula>0</formula>
    </cfRule>
  </conditionalFormatting>
  <conditionalFormatting sqref="I23:J24">
    <cfRule type="cellIs" dxfId="51" priority="7" stopIfTrue="1" operator="greaterThan">
      <formula>0</formula>
    </cfRule>
  </conditionalFormatting>
  <conditionalFormatting sqref="F66 E64:F64">
    <cfRule type="cellIs" dxfId="50" priority="5" stopIfTrue="1" operator="notEqual">
      <formula>0</formula>
    </cfRule>
    <cfRule type="cellIs" dxfId="49" priority="6" stopIfTrue="1" operator="equal">
      <formula>0</formula>
    </cfRule>
  </conditionalFormatting>
  <printOptions horizontalCentered="1"/>
  <pageMargins left="0.27559055118110237" right="0.27559055118110237" top="0.98425196850393704" bottom="0.98425196850393704" header="0.35433070866141736" footer="0.27559055118110237"/>
  <pageSetup paperSize="9" scale="85" orientation="landscape" r:id="rId1"/>
  <headerFooter alignWithMargins="0">
    <oddHeader xml:space="preserve">&amp;C&amp;"Century Schoolbook,Bold"&amp;12 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6"/>
  <sheetViews>
    <sheetView zoomScale="80" zoomScaleNormal="80" workbookViewId="0">
      <pane xSplit="6" ySplit="10" topLeftCell="G11" activePane="bottomRight" state="frozen"/>
      <selection pane="topRight" activeCell="G1" sqref="G1"/>
      <selection pane="bottomLeft" activeCell="A11" sqref="A11"/>
      <selection pane="bottomRight" activeCell="P18" sqref="P18"/>
    </sheetView>
  </sheetViews>
  <sheetFormatPr defaultRowHeight="10.5" x14ac:dyDescent="0.15"/>
  <cols>
    <col min="1" max="1" width="6.85546875" style="12" bestFit="1" customWidth="1"/>
    <col min="2" max="2" width="28.140625" style="2" customWidth="1"/>
    <col min="3" max="3" width="8.42578125" style="2" customWidth="1"/>
    <col min="4" max="4" width="7.85546875" style="12" customWidth="1"/>
    <col min="5" max="6" width="9.42578125" style="12" customWidth="1"/>
    <col min="7" max="22" width="4.7109375" style="12" customWidth="1"/>
    <col min="23" max="24" width="4.7109375" style="2" customWidth="1"/>
    <col min="25" max="25" width="6.28515625" style="2" customWidth="1"/>
    <col min="26" max="26" width="6.5703125" style="2" bestFit="1" customWidth="1"/>
    <col min="27" max="27" width="5.7109375" style="2" bestFit="1" customWidth="1"/>
    <col min="28" max="28" width="6.5703125" style="2" bestFit="1" customWidth="1"/>
    <col min="29" max="16384" width="9.140625" style="2"/>
  </cols>
  <sheetData>
    <row r="1" spans="1:29" ht="12.75" x14ac:dyDescent="0.2">
      <c r="A1" s="671" t="s">
        <v>143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1"/>
    </row>
    <row r="2" spans="1:29" ht="12.75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1"/>
      <c r="X2" s="1"/>
      <c r="Y2" s="1"/>
      <c r="Z2" s="1"/>
      <c r="AA2" s="1"/>
    </row>
    <row r="3" spans="1:29" ht="12.75" x14ac:dyDescent="0.2">
      <c r="A3" s="31"/>
      <c r="B3" s="647" t="s">
        <v>5</v>
      </c>
      <c r="C3" s="672"/>
      <c r="D3" s="648"/>
      <c r="F3" s="2"/>
      <c r="G3" s="2"/>
      <c r="H3" s="262">
        <v>0</v>
      </c>
      <c r="I3" s="31"/>
      <c r="J3" s="649" t="s">
        <v>10</v>
      </c>
      <c r="K3" s="650"/>
      <c r="L3" s="650"/>
      <c r="M3" s="650"/>
      <c r="N3" s="650"/>
      <c r="O3" s="651"/>
      <c r="Q3" s="263">
        <v>0</v>
      </c>
      <c r="S3" s="641" t="s">
        <v>15</v>
      </c>
      <c r="T3" s="642"/>
      <c r="U3" s="642"/>
      <c r="V3" s="642"/>
      <c r="W3" s="642"/>
      <c r="X3" s="642"/>
      <c r="Y3" s="642"/>
      <c r="Z3" s="642"/>
      <c r="AA3" s="643"/>
      <c r="AB3" s="49"/>
      <c r="AC3" s="264">
        <v>0</v>
      </c>
    </row>
    <row r="4" spans="1:29" ht="12.75" x14ac:dyDescent="0.2">
      <c r="A4" s="31"/>
      <c r="B4" s="652" t="s">
        <v>6</v>
      </c>
      <c r="C4" s="673"/>
      <c r="D4" s="653"/>
      <c r="F4" s="2"/>
      <c r="G4" s="31"/>
      <c r="H4" s="31"/>
      <c r="I4" s="31"/>
      <c r="J4" s="657" t="s">
        <v>88</v>
      </c>
      <c r="K4" s="658"/>
      <c r="L4" s="659"/>
      <c r="M4" s="381"/>
      <c r="N4" s="381"/>
      <c r="O4" s="381"/>
      <c r="S4" s="654" t="s">
        <v>36</v>
      </c>
      <c r="T4" s="655"/>
      <c r="U4" s="656"/>
      <c r="V4" s="30"/>
      <c r="W4" s="265">
        <v>0</v>
      </c>
      <c r="X4" s="30"/>
      <c r="Y4" s="30"/>
      <c r="Z4" s="30"/>
      <c r="AA4" s="30"/>
      <c r="AB4" s="30"/>
      <c r="AC4" s="49"/>
    </row>
    <row r="5" spans="1:29" ht="12.75" x14ac:dyDescent="0.2">
      <c r="A5" s="31"/>
      <c r="B5" s="660" t="s">
        <v>14</v>
      </c>
      <c r="C5" s="674"/>
      <c r="D5" s="661"/>
      <c r="F5" s="2"/>
      <c r="G5" s="31"/>
      <c r="H5" s="31"/>
      <c r="J5" s="382"/>
      <c r="K5" s="382"/>
      <c r="L5" s="382"/>
      <c r="M5" s="382"/>
      <c r="N5" s="382"/>
      <c r="O5" s="382"/>
      <c r="P5" s="382"/>
      <c r="Q5" s="72"/>
      <c r="R5" s="72"/>
      <c r="S5" s="644" t="s">
        <v>7</v>
      </c>
      <c r="T5" s="645"/>
      <c r="U5" s="646"/>
      <c r="V5" s="31"/>
      <c r="W5" s="266">
        <v>0</v>
      </c>
      <c r="X5" s="49"/>
    </row>
    <row r="6" spans="1:29" ht="13.5" thickBot="1" x14ac:dyDescent="0.25">
      <c r="A6" s="31"/>
      <c r="B6" s="269"/>
      <c r="C6" s="268"/>
      <c r="D6" s="2"/>
      <c r="E6" s="31"/>
      <c r="F6" s="72"/>
      <c r="G6" s="46"/>
      <c r="H6" s="46"/>
      <c r="I6" s="46"/>
      <c r="J6" s="46"/>
      <c r="K6" s="46"/>
      <c r="L6" s="30"/>
      <c r="M6" s="30"/>
      <c r="N6" s="30"/>
      <c r="O6" s="30"/>
      <c r="P6" s="31"/>
      <c r="Q6" s="31"/>
      <c r="R6" s="30"/>
      <c r="S6" s="30"/>
      <c r="T6" s="30"/>
      <c r="U6" s="30"/>
      <c r="V6" s="30"/>
      <c r="W6" s="1"/>
      <c r="X6" s="1"/>
      <c r="Y6" s="1"/>
      <c r="Z6" s="1"/>
      <c r="AA6" s="1"/>
    </row>
    <row r="7" spans="1:29" ht="13.5" thickBot="1" x14ac:dyDescent="0.25">
      <c r="A7" s="3"/>
      <c r="D7" s="3"/>
      <c r="E7" s="1"/>
      <c r="F7" s="2"/>
      <c r="G7" s="638">
        <v>1</v>
      </c>
      <c r="H7" s="663"/>
      <c r="I7" s="638">
        <v>2</v>
      </c>
      <c r="J7" s="663"/>
      <c r="K7" s="664" t="s">
        <v>80</v>
      </c>
      <c r="L7" s="665"/>
      <c r="M7" s="638">
        <v>4</v>
      </c>
      <c r="N7" s="639"/>
      <c r="O7" s="638">
        <v>5</v>
      </c>
      <c r="P7" s="639"/>
      <c r="Q7" s="638">
        <v>6</v>
      </c>
      <c r="R7" s="639"/>
      <c r="S7" s="638">
        <v>7</v>
      </c>
      <c r="T7" s="639"/>
      <c r="U7" s="373">
        <v>8</v>
      </c>
      <c r="V7" s="374"/>
      <c r="W7" s="638">
        <v>9</v>
      </c>
      <c r="X7" s="639"/>
      <c r="Y7" s="142"/>
      <c r="Z7" s="1"/>
    </row>
    <row r="8" spans="1:29" s="4" customFormat="1" ht="12.75" customHeight="1" thickTop="1" thickBot="1" x14ac:dyDescent="0.25">
      <c r="A8" s="28"/>
      <c r="D8" s="19"/>
      <c r="E8" s="182"/>
      <c r="F8" s="372"/>
      <c r="G8" s="662" t="s">
        <v>107</v>
      </c>
      <c r="H8" s="662"/>
      <c r="I8" s="662" t="s">
        <v>103</v>
      </c>
      <c r="J8" s="662"/>
      <c r="K8" s="662" t="s">
        <v>107</v>
      </c>
      <c r="L8" s="662"/>
      <c r="M8" s="662" t="s">
        <v>79</v>
      </c>
      <c r="N8" s="662"/>
      <c r="O8" s="662" t="s">
        <v>108</v>
      </c>
      <c r="P8" s="662"/>
      <c r="Q8" s="666" t="s">
        <v>103</v>
      </c>
      <c r="R8" s="667"/>
      <c r="S8" s="662" t="s">
        <v>108</v>
      </c>
      <c r="T8" s="662"/>
      <c r="U8" s="666" t="s">
        <v>109</v>
      </c>
      <c r="V8" s="667"/>
      <c r="W8" s="662" t="s">
        <v>103</v>
      </c>
      <c r="X8" s="662"/>
    </row>
    <row r="9" spans="1:29" s="5" customFormat="1" ht="13.5" thickBot="1" x14ac:dyDescent="0.25">
      <c r="A9" s="29"/>
      <c r="B9" s="23" t="s">
        <v>29</v>
      </c>
      <c r="C9" s="302"/>
      <c r="D9" s="18" t="s">
        <v>8</v>
      </c>
      <c r="F9" s="356" t="s">
        <v>81</v>
      </c>
      <c r="G9" s="669">
        <v>42399</v>
      </c>
      <c r="H9" s="668"/>
      <c r="I9" s="668">
        <v>42441</v>
      </c>
      <c r="J9" s="668"/>
      <c r="K9" s="670">
        <v>42469</v>
      </c>
      <c r="L9" s="669"/>
      <c r="M9" s="668">
        <v>42525</v>
      </c>
      <c r="N9" s="668"/>
      <c r="O9" s="668">
        <v>42553</v>
      </c>
      <c r="P9" s="668"/>
      <c r="Q9" s="670">
        <v>42588</v>
      </c>
      <c r="R9" s="669"/>
      <c r="S9" s="668">
        <v>42623</v>
      </c>
      <c r="T9" s="668"/>
      <c r="U9" s="670">
        <v>42651</v>
      </c>
      <c r="V9" s="669"/>
      <c r="W9" s="668">
        <v>42693</v>
      </c>
      <c r="X9" s="668"/>
      <c r="Y9" s="172">
        <f>SUM(Y11:Y31)</f>
        <v>18</v>
      </c>
    </row>
    <row r="10" spans="1:29" s="6" customFormat="1" ht="13.5" thickBot="1" x14ac:dyDescent="0.25">
      <c r="A10" s="69" t="s">
        <v>3</v>
      </c>
      <c r="B10" s="70" t="s">
        <v>0</v>
      </c>
      <c r="C10" s="292" t="s">
        <v>97</v>
      </c>
      <c r="D10" s="20" t="s">
        <v>9</v>
      </c>
      <c r="E10" s="55" t="s">
        <v>82</v>
      </c>
      <c r="F10" s="356" t="s">
        <v>83</v>
      </c>
      <c r="G10" s="55" t="s">
        <v>1</v>
      </c>
      <c r="H10" s="57" t="s">
        <v>2</v>
      </c>
      <c r="I10" s="56" t="s">
        <v>1</v>
      </c>
      <c r="J10" s="57" t="s">
        <v>2</v>
      </c>
      <c r="K10" s="55" t="s">
        <v>1</v>
      </c>
      <c r="L10" s="55" t="s">
        <v>2</v>
      </c>
      <c r="M10" s="56" t="s">
        <v>1</v>
      </c>
      <c r="N10" s="57" t="s">
        <v>2</v>
      </c>
      <c r="O10" s="56" t="s">
        <v>1</v>
      </c>
      <c r="P10" s="57" t="s">
        <v>2</v>
      </c>
      <c r="Q10" s="56" t="s">
        <v>1</v>
      </c>
      <c r="R10" s="55" t="s">
        <v>2</v>
      </c>
      <c r="S10" s="56" t="s">
        <v>1</v>
      </c>
      <c r="T10" s="57" t="s">
        <v>2</v>
      </c>
      <c r="U10" s="56" t="s">
        <v>1</v>
      </c>
      <c r="V10" s="55" t="s">
        <v>2</v>
      </c>
      <c r="W10" s="56" t="s">
        <v>1</v>
      </c>
      <c r="X10" s="57" t="s">
        <v>2</v>
      </c>
      <c r="Y10" s="70" t="s">
        <v>17</v>
      </c>
    </row>
    <row r="11" spans="1:29" ht="14.25" thickTop="1" thickBot="1" x14ac:dyDescent="0.25">
      <c r="A11" s="364">
        <v>77</v>
      </c>
      <c r="B11" s="8" t="s">
        <v>24</v>
      </c>
      <c r="C11" s="293">
        <f t="shared" ref="C11:C24" si="0">(COUNTA(G11:L11)+COUNTA(M11:R11)+COUNTA(S11:V11)+COUNTA(W11:X11))/2</f>
        <v>9</v>
      </c>
      <c r="D11" s="231">
        <f t="shared" ref="D11:D24" si="1">SUM(G11:X11)</f>
        <v>192</v>
      </c>
      <c r="E11" s="232">
        <f t="shared" ref="E11:E24" si="2">MIN(SUM(G11:H11),I11+J11,K11+L11,M11+N11,O11+P11,Q11+R11,S11+T11,U11+V11,W11+X11)</f>
        <v>14</v>
      </c>
      <c r="F11" s="375">
        <f t="shared" ref="F11:F24" si="3">D11-E11</f>
        <v>178</v>
      </c>
      <c r="G11" s="405">
        <v>12</v>
      </c>
      <c r="H11" s="42">
        <v>8</v>
      </c>
      <c r="I11" s="41">
        <v>14</v>
      </c>
      <c r="J11" s="262">
        <v>0</v>
      </c>
      <c r="K11" s="197">
        <v>12</v>
      </c>
      <c r="L11" s="165">
        <v>10</v>
      </c>
      <c r="M11" s="161">
        <v>14</v>
      </c>
      <c r="N11" s="162">
        <v>14</v>
      </c>
      <c r="O11" s="41">
        <v>14</v>
      </c>
      <c r="P11" s="162">
        <v>10</v>
      </c>
      <c r="Q11" s="161">
        <v>12</v>
      </c>
      <c r="R11" s="165">
        <v>12</v>
      </c>
      <c r="S11" s="41">
        <v>10</v>
      </c>
      <c r="T11" s="42">
        <v>10</v>
      </c>
      <c r="U11" s="41">
        <v>10</v>
      </c>
      <c r="V11" s="42">
        <v>10</v>
      </c>
      <c r="W11" s="41">
        <v>12</v>
      </c>
      <c r="X11" s="42">
        <v>8</v>
      </c>
      <c r="Y11" s="42">
        <f t="shared" ref="Y11:Y24" si="4">IF(G11&gt;0,IF(G11=MAX($G$11:$G$24),1,0))+IF(H11&gt;0,IF(H11=MAX($H$11:$H$24),1,0))+IF(I11&gt;0,IF(I11=MAX($I$11:$I$24),1,0))+IF(J11&gt;0,IF(J11=MAX($J$11:$J$24),1,0))+IF(K11&gt;0,IF(K11=MAX($K$11:$K$24),1,0))+IF(L11&gt;0,IF(L11=MAX($L$11:$L$24),1,0))+IF(M11&gt;0,IF(M11=MAX($M$11:$M$24),1,0))+IF(N11&gt;0,IF(N11=MAX($N$11:$N$24),1,0))+IF(O11&gt;0,IF(O11=MAX($O$11:$O$24),1,0))+IF(P11&gt;0,IF(P11=MAX($P$11:$P$24),1,0))+IF(Q11&gt;0,IF(Q11=MAX($Q$11:$Q$24),1,0))+IF(R11&gt;0,IF(R11=MAX($R$11:$R$24),1,0))+IF(S11&gt;0,IF(S11=MAX($S$11:$S$24),1,0))+IF(T11&gt;0,IF(T11=MAX($T$11:$T$24),1,0))+IF(U11&gt;0,IF(U11=MAX($U$11:$U$24),1,0))+IF(V11&gt;0,IF(V11=MAX($V$11:$V$24),1,0))+IF(W11&gt;0,IF(W11=MAX($W$11:$W$24),1,0))+IF(X11&gt;0,IF(X11=MAX($X$11:$X$24),1,0))</f>
        <v>4</v>
      </c>
      <c r="Z11" s="375">
        <f>VLOOKUP(B11,'[1]Locost Trophy (L)'!$B$11:$F$24,5,FALSE)</f>
        <v>178</v>
      </c>
      <c r="AA11" s="27" t="b">
        <f>Z11=F11</f>
        <v>1</v>
      </c>
    </row>
    <row r="12" spans="1:29" ht="14.25" customHeight="1" thickTop="1" thickBot="1" x14ac:dyDescent="0.25">
      <c r="A12" s="365">
        <v>80</v>
      </c>
      <c r="B12" s="7" t="s">
        <v>101</v>
      </c>
      <c r="C12" s="293">
        <f t="shared" si="0"/>
        <v>9</v>
      </c>
      <c r="D12" s="88">
        <f t="shared" si="1"/>
        <v>188</v>
      </c>
      <c r="E12" s="201">
        <f t="shared" si="2"/>
        <v>12</v>
      </c>
      <c r="F12" s="376">
        <f t="shared" si="3"/>
        <v>176</v>
      </c>
      <c r="G12" s="406">
        <v>14</v>
      </c>
      <c r="H12" s="42">
        <v>14</v>
      </c>
      <c r="I12" s="41">
        <v>12</v>
      </c>
      <c r="J12" s="266">
        <v>0</v>
      </c>
      <c r="K12" s="197">
        <v>14</v>
      </c>
      <c r="L12" s="166">
        <v>14</v>
      </c>
      <c r="M12" s="41">
        <v>12</v>
      </c>
      <c r="N12" s="42">
        <v>12</v>
      </c>
      <c r="O12" s="394">
        <v>0</v>
      </c>
      <c r="P12" s="42">
        <v>14</v>
      </c>
      <c r="Q12" s="384">
        <v>14</v>
      </c>
      <c r="R12" s="386">
        <v>14</v>
      </c>
      <c r="S12" s="384">
        <v>12</v>
      </c>
      <c r="T12" s="95">
        <v>12</v>
      </c>
      <c r="U12" s="446">
        <v>0</v>
      </c>
      <c r="V12" s="95">
        <v>12</v>
      </c>
      <c r="W12" s="41">
        <v>8</v>
      </c>
      <c r="X12" s="42">
        <v>10</v>
      </c>
      <c r="Y12" s="42">
        <f t="shared" si="4"/>
        <v>7</v>
      </c>
      <c r="Z12" s="375">
        <f>VLOOKUP(B12,'[1]Locost Trophy (L)'!$B$11:$F$24,5,FALSE)</f>
        <v>176</v>
      </c>
      <c r="AA12" s="27" t="b">
        <f t="shared" ref="AA12:AA24" si="5">Z12=F12</f>
        <v>1</v>
      </c>
    </row>
    <row r="13" spans="1:29" ht="14.25" thickTop="1" thickBot="1" x14ac:dyDescent="0.25">
      <c r="A13" s="366">
        <v>89</v>
      </c>
      <c r="B13" s="21" t="s">
        <v>20</v>
      </c>
      <c r="C13" s="293">
        <f t="shared" si="0"/>
        <v>9</v>
      </c>
      <c r="D13" s="181">
        <f t="shared" si="1"/>
        <v>180</v>
      </c>
      <c r="E13" s="201">
        <f t="shared" si="2"/>
        <v>10</v>
      </c>
      <c r="F13" s="377">
        <f t="shared" si="3"/>
        <v>170</v>
      </c>
      <c r="G13" s="406">
        <v>10</v>
      </c>
      <c r="H13" s="42">
        <v>12</v>
      </c>
      <c r="I13" s="41">
        <v>10</v>
      </c>
      <c r="J13" s="262">
        <v>0</v>
      </c>
      <c r="K13" s="197">
        <v>10</v>
      </c>
      <c r="L13" s="166">
        <v>12</v>
      </c>
      <c r="M13" s="41">
        <v>10</v>
      </c>
      <c r="N13" s="14">
        <v>10</v>
      </c>
      <c r="O13" s="197">
        <v>12</v>
      </c>
      <c r="P13" s="337">
        <v>8</v>
      </c>
      <c r="Q13" s="41">
        <v>10</v>
      </c>
      <c r="R13" s="166">
        <v>10</v>
      </c>
      <c r="S13" s="41">
        <v>14</v>
      </c>
      <c r="T13" s="42">
        <v>14</v>
      </c>
      <c r="U13" s="41">
        <v>12</v>
      </c>
      <c r="V13" s="397">
        <v>0</v>
      </c>
      <c r="W13" s="41">
        <v>14</v>
      </c>
      <c r="X13" s="42">
        <v>12</v>
      </c>
      <c r="Y13" s="42">
        <f t="shared" si="4"/>
        <v>3</v>
      </c>
      <c r="Z13" s="375">
        <f>VLOOKUP(B13,'[1]Locost Trophy (L)'!$B$11:$F$24,5,FALSE)</f>
        <v>170</v>
      </c>
      <c r="AA13" s="27" t="b">
        <f t="shared" si="5"/>
        <v>1</v>
      </c>
    </row>
    <row r="14" spans="1:29" ht="14.25" thickTop="1" thickBot="1" x14ac:dyDescent="0.25">
      <c r="A14" s="366">
        <v>54</v>
      </c>
      <c r="B14" s="432" t="s">
        <v>115</v>
      </c>
      <c r="C14" s="293">
        <f t="shared" si="0"/>
        <v>5</v>
      </c>
      <c r="D14" s="88">
        <f t="shared" si="1"/>
        <v>87</v>
      </c>
      <c r="E14" s="201">
        <f t="shared" si="2"/>
        <v>0</v>
      </c>
      <c r="F14" s="377">
        <f t="shared" si="3"/>
        <v>87</v>
      </c>
      <c r="G14" s="406"/>
      <c r="H14" s="42"/>
      <c r="I14" s="200"/>
      <c r="J14" s="200"/>
      <c r="K14" s="197"/>
      <c r="L14" s="166"/>
      <c r="M14" s="453">
        <v>4</v>
      </c>
      <c r="N14" s="454">
        <v>8</v>
      </c>
      <c r="O14" s="41"/>
      <c r="P14" s="42"/>
      <c r="Q14" s="200">
        <v>5</v>
      </c>
      <c r="R14" s="200">
        <v>6</v>
      </c>
      <c r="S14" s="41">
        <v>6</v>
      </c>
      <c r="T14" s="42">
        <v>6</v>
      </c>
      <c r="U14" s="13">
        <v>14</v>
      </c>
      <c r="V14" s="42">
        <v>14</v>
      </c>
      <c r="W14" s="41">
        <v>10</v>
      </c>
      <c r="X14" s="42">
        <v>14</v>
      </c>
      <c r="Y14" s="42">
        <f t="shared" si="4"/>
        <v>3</v>
      </c>
      <c r="Z14" s="375">
        <f>VLOOKUP(B14,'[1]Locost Trophy (L)'!$B$11:$F$24,5,FALSE)</f>
        <v>87</v>
      </c>
      <c r="AA14" s="27" t="b">
        <f t="shared" si="5"/>
        <v>1</v>
      </c>
    </row>
    <row r="15" spans="1:29" ht="14.25" thickTop="1" thickBot="1" x14ac:dyDescent="0.25">
      <c r="A15" s="364">
        <v>93</v>
      </c>
      <c r="B15" s="143" t="s">
        <v>27</v>
      </c>
      <c r="C15" s="293">
        <f t="shared" si="0"/>
        <v>4</v>
      </c>
      <c r="D15" s="88">
        <f t="shared" si="1"/>
        <v>62</v>
      </c>
      <c r="E15" s="201">
        <f t="shared" si="2"/>
        <v>0</v>
      </c>
      <c r="F15" s="376">
        <f t="shared" si="3"/>
        <v>62</v>
      </c>
      <c r="G15" s="406">
        <v>8</v>
      </c>
      <c r="H15" s="42">
        <v>6</v>
      </c>
      <c r="I15" s="41">
        <v>8</v>
      </c>
      <c r="J15" s="95">
        <v>14</v>
      </c>
      <c r="K15" s="197">
        <v>6</v>
      </c>
      <c r="L15" s="166">
        <v>8</v>
      </c>
      <c r="M15" s="41">
        <v>6</v>
      </c>
      <c r="N15" s="42">
        <v>6</v>
      </c>
      <c r="O15" s="41"/>
      <c r="P15" s="200"/>
      <c r="Q15" s="41"/>
      <c r="R15" s="200"/>
      <c r="S15" s="41"/>
      <c r="T15" s="200"/>
      <c r="U15" s="13"/>
      <c r="V15" s="200"/>
      <c r="W15" s="41"/>
      <c r="X15" s="42"/>
      <c r="Y15" s="42">
        <f t="shared" si="4"/>
        <v>1</v>
      </c>
      <c r="Z15" s="375">
        <f>VLOOKUP(B15,'[1]Locost Trophy (L)'!$B$11:$F$24,5,FALSE)</f>
        <v>62</v>
      </c>
      <c r="AA15" s="27" t="b">
        <f t="shared" si="5"/>
        <v>1</v>
      </c>
    </row>
    <row r="16" spans="1:29" ht="14.25" thickTop="1" thickBot="1" x14ac:dyDescent="0.25">
      <c r="A16" s="367">
        <v>48</v>
      </c>
      <c r="B16" s="7" t="s">
        <v>98</v>
      </c>
      <c r="C16" s="293">
        <f t="shared" si="0"/>
        <v>5</v>
      </c>
      <c r="D16" s="88">
        <f t="shared" si="1"/>
        <v>61</v>
      </c>
      <c r="E16" s="201">
        <f t="shared" si="2"/>
        <v>0</v>
      </c>
      <c r="F16" s="376">
        <f t="shared" si="3"/>
        <v>61</v>
      </c>
      <c r="G16" s="406">
        <v>6</v>
      </c>
      <c r="H16" s="42">
        <v>10</v>
      </c>
      <c r="I16" s="41">
        <v>6</v>
      </c>
      <c r="J16" s="200">
        <v>10</v>
      </c>
      <c r="K16" s="197">
        <v>8</v>
      </c>
      <c r="L16" s="200">
        <v>6</v>
      </c>
      <c r="M16" s="41">
        <v>5</v>
      </c>
      <c r="N16" s="42">
        <v>5</v>
      </c>
      <c r="O16" s="41">
        <v>5</v>
      </c>
      <c r="P16" s="396">
        <v>0</v>
      </c>
      <c r="Q16" s="41"/>
      <c r="R16" s="200"/>
      <c r="S16" s="41"/>
      <c r="T16" s="42"/>
      <c r="U16" s="13"/>
      <c r="V16" s="42"/>
      <c r="W16" s="41"/>
      <c r="X16" s="42"/>
      <c r="Y16" s="42">
        <f t="shared" si="4"/>
        <v>0</v>
      </c>
      <c r="Z16" s="375">
        <f>VLOOKUP(B16,'[1]Locost Trophy (L)'!$B$11:$F$24,5,FALSE)</f>
        <v>61</v>
      </c>
      <c r="AA16" s="27" t="b">
        <f t="shared" si="5"/>
        <v>1</v>
      </c>
    </row>
    <row r="17" spans="1:27" ht="14.25" thickTop="1" thickBot="1" x14ac:dyDescent="0.25">
      <c r="A17" s="366">
        <v>17</v>
      </c>
      <c r="B17" s="7" t="s">
        <v>102</v>
      </c>
      <c r="C17" s="293">
        <f t="shared" si="0"/>
        <v>5</v>
      </c>
      <c r="D17" s="88">
        <f t="shared" si="1"/>
        <v>56</v>
      </c>
      <c r="E17" s="201">
        <f t="shared" si="2"/>
        <v>0</v>
      </c>
      <c r="F17" s="376">
        <f t="shared" si="3"/>
        <v>56</v>
      </c>
      <c r="G17" s="406">
        <v>3</v>
      </c>
      <c r="H17" s="42">
        <v>5</v>
      </c>
      <c r="I17" s="200">
        <v>5</v>
      </c>
      <c r="J17" s="14">
        <v>12</v>
      </c>
      <c r="K17" s="220">
        <v>4</v>
      </c>
      <c r="L17" s="482">
        <v>0</v>
      </c>
      <c r="M17" s="41">
        <v>3</v>
      </c>
      <c r="N17" s="42">
        <v>4</v>
      </c>
      <c r="O17" s="41">
        <v>8</v>
      </c>
      <c r="P17" s="42">
        <v>12</v>
      </c>
      <c r="Q17" s="41"/>
      <c r="R17" s="166"/>
      <c r="S17" s="200"/>
      <c r="T17" s="42"/>
      <c r="U17" s="13"/>
      <c r="V17" s="42"/>
      <c r="W17" s="41"/>
      <c r="X17" s="42"/>
      <c r="Y17" s="42">
        <f t="shared" si="4"/>
        <v>0</v>
      </c>
      <c r="Z17" s="375">
        <f>VLOOKUP(B17,'[1]Locost Trophy (L)'!$B$11:$F$24,5,FALSE)</f>
        <v>56</v>
      </c>
      <c r="AA17" s="27" t="b">
        <f t="shared" si="5"/>
        <v>1</v>
      </c>
    </row>
    <row r="18" spans="1:27" ht="14.25" thickTop="1" thickBot="1" x14ac:dyDescent="0.25">
      <c r="A18" s="368">
        <v>16</v>
      </c>
      <c r="B18" s="7" t="s">
        <v>85</v>
      </c>
      <c r="C18" s="293">
        <f t="shared" si="0"/>
        <v>9</v>
      </c>
      <c r="D18" s="88">
        <f t="shared" si="1"/>
        <v>53</v>
      </c>
      <c r="E18" s="201">
        <f t="shared" si="2"/>
        <v>0</v>
      </c>
      <c r="F18" s="376">
        <f t="shared" si="3"/>
        <v>53</v>
      </c>
      <c r="G18" s="406">
        <v>4</v>
      </c>
      <c r="H18" s="200">
        <v>4</v>
      </c>
      <c r="I18" s="400">
        <v>0</v>
      </c>
      <c r="J18" s="396">
        <v>0</v>
      </c>
      <c r="K18" s="394">
        <v>0</v>
      </c>
      <c r="L18" s="166">
        <v>4</v>
      </c>
      <c r="M18" s="41">
        <v>1</v>
      </c>
      <c r="N18" s="42">
        <v>3</v>
      </c>
      <c r="O18" s="41">
        <v>6</v>
      </c>
      <c r="P18" s="42">
        <v>6</v>
      </c>
      <c r="Q18" s="41">
        <v>4</v>
      </c>
      <c r="R18" s="166">
        <v>4</v>
      </c>
      <c r="S18" s="400">
        <v>0</v>
      </c>
      <c r="T18" s="42">
        <v>5</v>
      </c>
      <c r="U18" s="13">
        <v>6</v>
      </c>
      <c r="V18" s="42">
        <v>6</v>
      </c>
      <c r="W18" s="400">
        <v>0</v>
      </c>
      <c r="X18" s="397">
        <v>0</v>
      </c>
      <c r="Y18" s="42">
        <f t="shared" si="4"/>
        <v>0</v>
      </c>
      <c r="Z18" s="375">
        <f>VLOOKUP(B18,'[1]Locost Trophy (L)'!$B$11:$F$24,5,FALSE)</f>
        <v>53</v>
      </c>
      <c r="AA18" s="27" t="b">
        <f t="shared" si="5"/>
        <v>1</v>
      </c>
    </row>
    <row r="19" spans="1:27" ht="14.25" thickTop="1" thickBot="1" x14ac:dyDescent="0.25">
      <c r="A19" s="366">
        <v>83</v>
      </c>
      <c r="B19" s="21" t="s">
        <v>104</v>
      </c>
      <c r="C19" s="293">
        <f t="shared" si="0"/>
        <v>4</v>
      </c>
      <c r="D19" s="88">
        <f t="shared" si="1"/>
        <v>47</v>
      </c>
      <c r="E19" s="201">
        <f t="shared" si="2"/>
        <v>0</v>
      </c>
      <c r="F19" s="376">
        <f t="shared" si="3"/>
        <v>47</v>
      </c>
      <c r="G19" s="406">
        <v>5</v>
      </c>
      <c r="H19" s="397">
        <v>0</v>
      </c>
      <c r="I19" s="363"/>
      <c r="J19" s="363"/>
      <c r="K19" s="229"/>
      <c r="L19" s="480"/>
      <c r="M19" s="576"/>
      <c r="N19" s="200"/>
      <c r="O19" s="41">
        <v>10</v>
      </c>
      <c r="P19" s="456">
        <v>0</v>
      </c>
      <c r="Q19" s="41">
        <v>8</v>
      </c>
      <c r="R19" s="166">
        <v>8</v>
      </c>
      <c r="S19" s="41"/>
      <c r="T19" s="42"/>
      <c r="U19" s="13">
        <v>8</v>
      </c>
      <c r="V19" s="42">
        <v>8</v>
      </c>
      <c r="W19" s="41"/>
      <c r="X19" s="42"/>
      <c r="Y19" s="42">
        <f t="shared" si="4"/>
        <v>0</v>
      </c>
      <c r="Z19" s="375">
        <f>VLOOKUP(B19,'[1]Locost Trophy (L)'!$B$11:$F$24,5,FALSE)</f>
        <v>47</v>
      </c>
      <c r="AA19" s="27" t="b">
        <f t="shared" si="5"/>
        <v>1</v>
      </c>
    </row>
    <row r="20" spans="1:27" ht="14.25" thickTop="1" thickBot="1" x14ac:dyDescent="0.25">
      <c r="A20" s="366">
        <v>71</v>
      </c>
      <c r="B20" s="425" t="s">
        <v>125</v>
      </c>
      <c r="C20" s="293">
        <f t="shared" si="0"/>
        <v>4</v>
      </c>
      <c r="D20" s="88">
        <f t="shared" si="1"/>
        <v>33</v>
      </c>
      <c r="E20" s="201">
        <f t="shared" si="2"/>
        <v>0</v>
      </c>
      <c r="F20" s="376">
        <f t="shared" si="3"/>
        <v>33</v>
      </c>
      <c r="G20" s="406"/>
      <c r="H20" s="42"/>
      <c r="I20" s="262">
        <v>0</v>
      </c>
      <c r="J20" s="95">
        <v>8</v>
      </c>
      <c r="K20" s="197">
        <v>5</v>
      </c>
      <c r="L20" s="200">
        <v>5</v>
      </c>
      <c r="M20" s="41">
        <v>2</v>
      </c>
      <c r="N20" s="480">
        <v>2</v>
      </c>
      <c r="O20" s="411"/>
      <c r="P20" s="200"/>
      <c r="Q20" s="41">
        <v>6</v>
      </c>
      <c r="R20" s="166">
        <v>5</v>
      </c>
      <c r="S20" s="41"/>
      <c r="T20" s="42"/>
      <c r="U20" s="13"/>
      <c r="V20" s="42"/>
      <c r="W20" s="41"/>
      <c r="X20" s="42"/>
      <c r="Y20" s="42">
        <f t="shared" si="4"/>
        <v>0</v>
      </c>
      <c r="Z20" s="375">
        <f>VLOOKUP(B20,'[1]Locost Trophy (L)'!$B$11:$F$24,5,FALSE)</f>
        <v>33</v>
      </c>
      <c r="AA20" s="27" t="b">
        <f t="shared" si="5"/>
        <v>1</v>
      </c>
    </row>
    <row r="21" spans="1:27" ht="14.25" thickTop="1" thickBot="1" x14ac:dyDescent="0.25">
      <c r="A21" s="364">
        <v>28</v>
      </c>
      <c r="B21" s="531" t="s">
        <v>179</v>
      </c>
      <c r="C21" s="304">
        <f t="shared" si="0"/>
        <v>2</v>
      </c>
      <c r="D21" s="88">
        <f t="shared" si="1"/>
        <v>22</v>
      </c>
      <c r="E21" s="201">
        <f t="shared" si="2"/>
        <v>0</v>
      </c>
      <c r="F21" s="376">
        <f t="shared" si="3"/>
        <v>22</v>
      </c>
      <c r="G21" s="406"/>
      <c r="H21" s="42"/>
      <c r="I21" s="41"/>
      <c r="J21" s="42"/>
      <c r="K21" s="41"/>
      <c r="L21" s="166"/>
      <c r="M21" s="41"/>
      <c r="N21" s="42"/>
      <c r="O21" s="354"/>
      <c r="P21" s="200"/>
      <c r="Q21" s="41">
        <v>3</v>
      </c>
      <c r="R21" s="166">
        <v>3</v>
      </c>
      <c r="S21" s="41">
        <v>8</v>
      </c>
      <c r="T21" s="42">
        <v>8</v>
      </c>
      <c r="U21" s="13"/>
      <c r="V21" s="42"/>
      <c r="W21" s="41"/>
      <c r="X21" s="42"/>
      <c r="Y21" s="42">
        <f t="shared" si="4"/>
        <v>0</v>
      </c>
      <c r="Z21" s="375">
        <f>VLOOKUP(B21,'[1]Locost Trophy (L)'!$B$11:$F$24,5,FALSE)</f>
        <v>22</v>
      </c>
      <c r="AA21" s="27" t="b">
        <f t="shared" si="5"/>
        <v>1</v>
      </c>
    </row>
    <row r="22" spans="1:27" ht="14.25" thickTop="1" thickBot="1" x14ac:dyDescent="0.25">
      <c r="A22" s="478">
        <v>17</v>
      </c>
      <c r="B22" s="600" t="s">
        <v>194</v>
      </c>
      <c r="C22" s="304">
        <f t="shared" si="0"/>
        <v>1</v>
      </c>
      <c r="D22" s="88">
        <f t="shared" si="1"/>
        <v>12</v>
      </c>
      <c r="E22" s="626">
        <f t="shared" si="2"/>
        <v>0</v>
      </c>
      <c r="F22" s="627">
        <f t="shared" si="3"/>
        <v>12</v>
      </c>
      <c r="G22" s="406"/>
      <c r="H22" s="42"/>
      <c r="I22" s="41"/>
      <c r="J22" s="42"/>
      <c r="K22" s="41"/>
      <c r="L22" s="166"/>
      <c r="M22" s="41"/>
      <c r="N22" s="42"/>
      <c r="O22" s="354"/>
      <c r="P22" s="42"/>
      <c r="Q22" s="41"/>
      <c r="R22" s="166"/>
      <c r="S22" s="41"/>
      <c r="T22" s="42"/>
      <c r="U22" s="13"/>
      <c r="V22" s="42"/>
      <c r="W22" s="41">
        <v>6</v>
      </c>
      <c r="X22" s="42">
        <v>6</v>
      </c>
      <c r="Y22" s="42">
        <f t="shared" si="4"/>
        <v>0</v>
      </c>
      <c r="Z22" s="375">
        <f>VLOOKUP(B22,'[1]Locost Trophy (L)'!$B$11:$F$24,5,FALSE)</f>
        <v>12</v>
      </c>
      <c r="AA22" s="27" t="b">
        <f t="shared" si="5"/>
        <v>1</v>
      </c>
    </row>
    <row r="23" spans="1:27" ht="14.25" thickTop="1" thickBot="1" x14ac:dyDescent="0.25">
      <c r="A23" s="478">
        <v>1</v>
      </c>
      <c r="B23" s="21" t="s">
        <v>112</v>
      </c>
      <c r="C23" s="304">
        <f t="shared" si="0"/>
        <v>3</v>
      </c>
      <c r="D23" s="88">
        <f t="shared" si="1"/>
        <v>8</v>
      </c>
      <c r="E23" s="626">
        <f t="shared" si="2"/>
        <v>0</v>
      </c>
      <c r="F23" s="627">
        <f t="shared" si="3"/>
        <v>8</v>
      </c>
      <c r="G23" s="406"/>
      <c r="H23" s="42"/>
      <c r="I23" s="400">
        <v>0</v>
      </c>
      <c r="J23" s="396">
        <v>0</v>
      </c>
      <c r="K23" s="197"/>
      <c r="L23" s="166"/>
      <c r="M23" s="41">
        <v>8</v>
      </c>
      <c r="N23" s="397">
        <v>0</v>
      </c>
      <c r="O23" s="394">
        <v>0</v>
      </c>
      <c r="P23" s="396">
        <v>0</v>
      </c>
      <c r="Q23" s="41"/>
      <c r="R23" s="166"/>
      <c r="S23" s="41"/>
      <c r="T23" s="42"/>
      <c r="U23" s="13"/>
      <c r="V23" s="200"/>
      <c r="W23" s="41"/>
      <c r="X23" s="42"/>
      <c r="Y23" s="42">
        <f t="shared" si="4"/>
        <v>0</v>
      </c>
      <c r="Z23" s="375">
        <f>VLOOKUP(B23,'[1]Locost Trophy (L)'!$B$11:$F$24,5,FALSE)</f>
        <v>8</v>
      </c>
      <c r="AA23" s="27" t="b">
        <f t="shared" si="5"/>
        <v>1</v>
      </c>
    </row>
    <row r="24" spans="1:27" ht="14.25" thickTop="1" thickBot="1" x14ac:dyDescent="0.25">
      <c r="A24" s="367">
        <v>98</v>
      </c>
      <c r="B24" s="21" t="s">
        <v>119</v>
      </c>
      <c r="C24" s="304">
        <f t="shared" si="0"/>
        <v>1</v>
      </c>
      <c r="D24" s="88">
        <f t="shared" si="1"/>
        <v>5</v>
      </c>
      <c r="E24" s="357">
        <f t="shared" si="2"/>
        <v>0</v>
      </c>
      <c r="F24" s="404">
        <f t="shared" si="3"/>
        <v>5</v>
      </c>
      <c r="G24" s="407"/>
      <c r="H24" s="42"/>
      <c r="I24" s="297"/>
      <c r="J24" s="298"/>
      <c r="K24" s="197"/>
      <c r="L24" s="166"/>
      <c r="M24" s="41"/>
      <c r="N24" s="298"/>
      <c r="O24" s="297"/>
      <c r="P24" s="298"/>
      <c r="Q24" s="41"/>
      <c r="R24" s="166"/>
      <c r="S24" s="41"/>
      <c r="T24" s="42"/>
      <c r="U24" s="13">
        <v>5</v>
      </c>
      <c r="V24" s="456">
        <v>0</v>
      </c>
      <c r="W24" s="41"/>
      <c r="X24" s="42"/>
      <c r="Y24" s="42">
        <f t="shared" si="4"/>
        <v>0</v>
      </c>
      <c r="Z24" s="375">
        <f>VLOOKUP(B24,'[1]Locost Trophy (L)'!$B$11:$F$24,5,FALSE)</f>
        <v>5</v>
      </c>
      <c r="AA24" s="27" t="b">
        <f t="shared" si="5"/>
        <v>1</v>
      </c>
    </row>
    <row r="25" spans="1:27" ht="18.75" thickBot="1" x14ac:dyDescent="0.3">
      <c r="A25" s="66"/>
      <c r="B25" s="204" t="s">
        <v>22</v>
      </c>
      <c r="C25" s="204"/>
      <c r="D25" s="204"/>
      <c r="E25" s="204"/>
      <c r="F25" s="204"/>
      <c r="G25" s="204"/>
      <c r="H25" s="204"/>
      <c r="I25" s="67"/>
      <c r="J25" s="204"/>
      <c r="K25" s="204"/>
      <c r="L25" s="204"/>
      <c r="M25" s="67"/>
      <c r="N25" s="204"/>
      <c r="O25" s="204"/>
      <c r="P25" s="204"/>
      <c r="Q25" s="67"/>
      <c r="R25" s="204"/>
      <c r="S25" s="204"/>
      <c r="T25" s="67"/>
      <c r="U25" s="67"/>
      <c r="V25" s="204"/>
      <c r="W25" s="67"/>
      <c r="X25" s="67"/>
      <c r="Y25" s="1"/>
    </row>
    <row r="26" spans="1:27" s="4" customFormat="1" ht="12.75" customHeight="1" thickTop="1" x14ac:dyDescent="0.2">
      <c r="A26" s="364">
        <v>80</v>
      </c>
      <c r="B26" s="8" t="s">
        <v>101</v>
      </c>
      <c r="C26" s="591"/>
      <c r="D26" s="88">
        <f>SUM(G26:X26)</f>
        <v>7</v>
      </c>
      <c r="E26" s="209"/>
      <c r="F26" s="210"/>
      <c r="G26" s="50">
        <v>1</v>
      </c>
      <c r="H26" s="62">
        <v>1</v>
      </c>
      <c r="I26" s="50"/>
      <c r="J26" s="62"/>
      <c r="K26" s="61"/>
      <c r="L26" s="155">
        <v>1</v>
      </c>
      <c r="M26" s="61">
        <v>1</v>
      </c>
      <c r="N26" s="62"/>
      <c r="O26" s="61">
        <v>1</v>
      </c>
      <c r="P26" s="62"/>
      <c r="Q26" s="170">
        <v>1</v>
      </c>
      <c r="R26" s="171">
        <v>1</v>
      </c>
      <c r="S26" s="61"/>
      <c r="T26" s="62"/>
      <c r="U26" s="61"/>
      <c r="V26" s="62"/>
      <c r="W26" s="78"/>
      <c r="X26" s="79"/>
      <c r="Y26" s="1"/>
    </row>
    <row r="27" spans="1:27" s="5" customFormat="1" ht="12.75" x14ac:dyDescent="0.2">
      <c r="A27" s="366">
        <v>77</v>
      </c>
      <c r="B27" s="21" t="s">
        <v>24</v>
      </c>
      <c r="C27" s="295"/>
      <c r="D27" s="88">
        <f>SUM(G27:X27)</f>
        <v>4</v>
      </c>
      <c r="E27" s="212"/>
      <c r="F27" s="213"/>
      <c r="G27" s="50"/>
      <c r="H27" s="53"/>
      <c r="I27" s="50">
        <v>1</v>
      </c>
      <c r="J27" s="53">
        <v>1</v>
      </c>
      <c r="K27" s="51">
        <v>1</v>
      </c>
      <c r="L27" s="156"/>
      <c r="M27" s="51"/>
      <c r="N27" s="53">
        <v>1</v>
      </c>
      <c r="O27" s="51"/>
      <c r="P27" s="53"/>
      <c r="Q27" s="51"/>
      <c r="R27" s="156"/>
      <c r="S27" s="51"/>
      <c r="T27" s="53"/>
      <c r="U27" s="51"/>
      <c r="V27" s="53"/>
      <c r="W27" s="51"/>
      <c r="X27" s="53"/>
      <c r="Y27" s="1"/>
    </row>
    <row r="28" spans="1:27" s="6" customFormat="1" ht="12.75" x14ac:dyDescent="0.2">
      <c r="A28" s="367">
        <v>54</v>
      </c>
      <c r="B28" s="425" t="s">
        <v>115</v>
      </c>
      <c r="C28" s="296"/>
      <c r="D28" s="88">
        <f>SUM(G28:X28)</f>
        <v>4</v>
      </c>
      <c r="E28" s="589"/>
      <c r="F28" s="213"/>
      <c r="G28" s="50"/>
      <c r="H28" s="523"/>
      <c r="I28" s="50"/>
      <c r="J28" s="523"/>
      <c r="K28" s="76"/>
      <c r="L28" s="524"/>
      <c r="M28" s="76"/>
      <c r="N28" s="523"/>
      <c r="O28" s="76"/>
      <c r="P28" s="523"/>
      <c r="Q28" s="76"/>
      <c r="R28" s="524"/>
      <c r="S28" s="76"/>
      <c r="T28" s="523"/>
      <c r="U28" s="76">
        <v>1</v>
      </c>
      <c r="V28" s="523">
        <v>1</v>
      </c>
      <c r="W28" s="76">
        <v>1</v>
      </c>
      <c r="X28" s="523">
        <v>1</v>
      </c>
      <c r="Y28" s="1"/>
    </row>
    <row r="29" spans="1:27" s="6" customFormat="1" ht="12.75" x14ac:dyDescent="0.2">
      <c r="A29" s="367">
        <v>89</v>
      </c>
      <c r="B29" s="7" t="s">
        <v>20</v>
      </c>
      <c r="C29" s="296"/>
      <c r="D29" s="88">
        <f>SUM(G29:X29)</f>
        <v>2</v>
      </c>
      <c r="E29" s="589"/>
      <c r="F29" s="213"/>
      <c r="G29" s="50"/>
      <c r="H29" s="523"/>
      <c r="I29" s="50"/>
      <c r="J29" s="523"/>
      <c r="K29" s="76"/>
      <c r="L29" s="524"/>
      <c r="M29" s="76"/>
      <c r="N29" s="523"/>
      <c r="O29" s="76"/>
      <c r="P29" s="523"/>
      <c r="Q29" s="76"/>
      <c r="R29" s="524"/>
      <c r="S29" s="76">
        <v>1</v>
      </c>
      <c r="T29" s="523">
        <v>1</v>
      </c>
      <c r="U29" s="76"/>
      <c r="V29" s="523"/>
      <c r="W29" s="76"/>
      <c r="X29" s="523"/>
      <c r="Y29" s="1"/>
    </row>
    <row r="30" spans="1:27" s="6" customFormat="1" ht="13.5" thickBot="1" x14ac:dyDescent="0.25">
      <c r="A30" s="367">
        <v>17</v>
      </c>
      <c r="B30" s="7" t="s">
        <v>102</v>
      </c>
      <c r="C30" s="296"/>
      <c r="D30" s="88">
        <f>SUM(G30:X30)</f>
        <v>1</v>
      </c>
      <c r="E30" s="589"/>
      <c r="F30" s="213"/>
      <c r="G30" s="522"/>
      <c r="H30" s="173"/>
      <c r="I30" s="522"/>
      <c r="J30" s="173"/>
      <c r="K30" s="174"/>
      <c r="L30" s="175"/>
      <c r="M30" s="174"/>
      <c r="N30" s="173"/>
      <c r="O30" s="174"/>
      <c r="P30" s="173">
        <v>1</v>
      </c>
      <c r="Q30" s="174"/>
      <c r="R30" s="175"/>
      <c r="S30" s="174"/>
      <c r="T30" s="173"/>
      <c r="U30" s="174"/>
      <c r="V30" s="173"/>
      <c r="W30" s="174"/>
      <c r="X30" s="173"/>
      <c r="Y30" s="1"/>
    </row>
    <row r="31" spans="1:27" ht="18.75" thickBot="1" x14ac:dyDescent="0.3">
      <c r="A31" s="66"/>
      <c r="B31" s="204" t="s">
        <v>23</v>
      </c>
      <c r="C31" s="590"/>
      <c r="D31" s="234"/>
      <c r="E31" s="590"/>
      <c r="F31" s="590"/>
      <c r="G31" s="234"/>
      <c r="H31" s="234"/>
      <c r="I31" s="80"/>
      <c r="J31" s="234"/>
      <c r="K31" s="234"/>
      <c r="L31" s="234"/>
      <c r="M31" s="80"/>
      <c r="N31" s="234"/>
      <c r="O31" s="234"/>
      <c r="P31" s="80"/>
      <c r="Q31" s="80"/>
      <c r="R31" s="234"/>
      <c r="S31" s="234"/>
      <c r="T31" s="80"/>
      <c r="U31" s="80"/>
      <c r="V31" s="234"/>
      <c r="W31" s="80"/>
      <c r="X31" s="80"/>
      <c r="Y31" s="9"/>
    </row>
    <row r="32" spans="1:27" ht="13.5" thickTop="1" x14ac:dyDescent="0.2">
      <c r="A32" s="364">
        <v>80</v>
      </c>
      <c r="B32" s="8" t="s">
        <v>101</v>
      </c>
      <c r="C32" s="295"/>
      <c r="D32" s="418">
        <f>SUM(G32:X32)</f>
        <v>10</v>
      </c>
      <c r="E32" s="212"/>
      <c r="F32" s="213"/>
      <c r="G32" s="61">
        <v>1</v>
      </c>
      <c r="H32" s="62">
        <v>1</v>
      </c>
      <c r="I32" s="61"/>
      <c r="J32" s="62"/>
      <c r="K32" s="61">
        <v>1</v>
      </c>
      <c r="L32" s="155">
        <v>1</v>
      </c>
      <c r="M32" s="61"/>
      <c r="N32" s="62"/>
      <c r="O32" s="61">
        <v>1</v>
      </c>
      <c r="P32" s="62">
        <v>1</v>
      </c>
      <c r="Q32" s="170">
        <v>1</v>
      </c>
      <c r="R32" s="171">
        <v>1</v>
      </c>
      <c r="S32" s="61">
        <v>1</v>
      </c>
      <c r="T32" s="60">
        <v>1</v>
      </c>
      <c r="U32" s="216"/>
      <c r="V32" s="60"/>
      <c r="W32" s="216"/>
      <c r="X32" s="60"/>
      <c r="Y32" s="9"/>
    </row>
    <row r="33" spans="1:25" ht="12.75" x14ac:dyDescent="0.2">
      <c r="A33" s="366">
        <v>77</v>
      </c>
      <c r="B33" s="21" t="s">
        <v>24</v>
      </c>
      <c r="C33" s="295"/>
      <c r="D33" s="418">
        <f>SUM(G33:X33)</f>
        <v>4</v>
      </c>
      <c r="E33" s="212"/>
      <c r="F33" s="213"/>
      <c r="G33" s="197"/>
      <c r="H33" s="90"/>
      <c r="I33" s="197">
        <v>1</v>
      </c>
      <c r="J33" s="90">
        <v>1</v>
      </c>
      <c r="K33" s="197"/>
      <c r="L33" s="159"/>
      <c r="M33" s="163">
        <v>1</v>
      </c>
      <c r="N33" s="217">
        <v>1</v>
      </c>
      <c r="O33" s="163"/>
      <c r="P33" s="217"/>
      <c r="Q33" s="163"/>
      <c r="R33" s="218"/>
      <c r="S33" s="197"/>
      <c r="T33" s="79"/>
      <c r="U33" s="78"/>
      <c r="V33" s="79"/>
      <c r="W33" s="78"/>
      <c r="X33" s="79"/>
      <c r="Y33" s="9"/>
    </row>
    <row r="34" spans="1:25" ht="13.5" thickBot="1" x14ac:dyDescent="0.25">
      <c r="A34" s="367">
        <v>54</v>
      </c>
      <c r="B34" s="425" t="s">
        <v>115</v>
      </c>
      <c r="C34" s="592"/>
      <c r="D34" s="418">
        <f>SUM(G34:X34)</f>
        <v>4</v>
      </c>
      <c r="E34" s="184"/>
      <c r="F34" s="185"/>
      <c r="G34" s="76"/>
      <c r="H34" s="77"/>
      <c r="I34" s="76"/>
      <c r="J34" s="77"/>
      <c r="K34" s="76"/>
      <c r="L34" s="158"/>
      <c r="M34" s="76"/>
      <c r="N34" s="77"/>
      <c r="O34" s="76"/>
      <c r="P34" s="77"/>
      <c r="Q34" s="76"/>
      <c r="R34" s="158"/>
      <c r="S34" s="76"/>
      <c r="T34" s="77"/>
      <c r="U34" s="76">
        <v>1</v>
      </c>
      <c r="V34" s="77">
        <v>1</v>
      </c>
      <c r="W34" s="76">
        <v>1</v>
      </c>
      <c r="X34" s="77">
        <v>1</v>
      </c>
      <c r="Y34" s="9"/>
    </row>
    <row r="35" spans="1:25" ht="12.75" x14ac:dyDescent="0.2">
      <c r="A35" s="3"/>
      <c r="B35" s="6" t="s">
        <v>77</v>
      </c>
      <c r="C35" s="6"/>
      <c r="D35" s="83">
        <f>AVERAGE(G35:V35)</f>
        <v>8</v>
      </c>
      <c r="E35" s="117">
        <f t="shared" ref="E35:L35" si="6">COUNTA(E11:E24)</f>
        <v>14</v>
      </c>
      <c r="F35" s="117">
        <f t="shared" si="6"/>
        <v>14</v>
      </c>
      <c r="G35" s="117">
        <f t="shared" si="6"/>
        <v>8</v>
      </c>
      <c r="H35" s="117">
        <f t="shared" si="6"/>
        <v>8</v>
      </c>
      <c r="I35" s="117">
        <f t="shared" si="6"/>
        <v>9</v>
      </c>
      <c r="J35" s="117">
        <f t="shared" si="6"/>
        <v>9</v>
      </c>
      <c r="K35" s="117">
        <f t="shared" si="6"/>
        <v>8</v>
      </c>
      <c r="L35" s="117">
        <f t="shared" si="6"/>
        <v>8</v>
      </c>
      <c r="M35" s="117">
        <f t="shared" ref="M35:R35" si="7">COUNTA(M11:M24)</f>
        <v>10</v>
      </c>
      <c r="N35" s="117">
        <f t="shared" si="7"/>
        <v>10</v>
      </c>
      <c r="O35" s="117">
        <f t="shared" si="7"/>
        <v>8</v>
      </c>
      <c r="P35" s="117">
        <f t="shared" si="7"/>
        <v>8</v>
      </c>
      <c r="Q35" s="117">
        <f t="shared" si="7"/>
        <v>8</v>
      </c>
      <c r="R35" s="117">
        <f t="shared" si="7"/>
        <v>8</v>
      </c>
      <c r="S35" s="117">
        <f t="shared" ref="S35:X35" si="8">COUNTA(S11:S24)</f>
        <v>6</v>
      </c>
      <c r="T35" s="117">
        <f t="shared" si="8"/>
        <v>6</v>
      </c>
      <c r="U35" s="117">
        <f t="shared" si="8"/>
        <v>7</v>
      </c>
      <c r="V35" s="117">
        <f t="shared" si="8"/>
        <v>7</v>
      </c>
      <c r="W35" s="117">
        <f t="shared" si="8"/>
        <v>6</v>
      </c>
      <c r="X35" s="117">
        <f t="shared" si="8"/>
        <v>6</v>
      </c>
      <c r="Y35" s="1"/>
    </row>
    <row r="36" spans="1:25" x14ac:dyDescent="0.15">
      <c r="D36" s="12">
        <f>COUNTA(D11:D24)</f>
        <v>14</v>
      </c>
      <c r="V36" s="2"/>
    </row>
    <row r="37" spans="1:25" x14ac:dyDescent="0.15">
      <c r="T37" s="2"/>
      <c r="U37" s="2"/>
      <c r="V37" s="2"/>
    </row>
    <row r="38" spans="1:25" x14ac:dyDescent="0.15">
      <c r="S38" s="2"/>
      <c r="T38" s="2"/>
      <c r="U38" s="2"/>
      <c r="V38" s="2"/>
    </row>
    <row r="39" spans="1:25" x14ac:dyDescent="0.15">
      <c r="S39" s="2"/>
      <c r="T39" s="2"/>
      <c r="U39" s="2"/>
      <c r="V39" s="2"/>
    </row>
    <row r="40" spans="1:25" x14ac:dyDescent="0.15">
      <c r="S40" s="2"/>
      <c r="T40" s="2"/>
      <c r="U40" s="2"/>
      <c r="V40" s="2"/>
    </row>
    <row r="41" spans="1:25" x14ac:dyDescent="0.15">
      <c r="S41" s="2"/>
      <c r="T41" s="2"/>
      <c r="U41" s="2"/>
      <c r="V41" s="2"/>
    </row>
    <row r="42" spans="1:25" ht="12.75" x14ac:dyDescent="0.2">
      <c r="S42" s="2"/>
      <c r="T42" s="2"/>
      <c r="U42" s="2"/>
      <c r="V42" s="2"/>
      <c r="W42" s="1"/>
    </row>
    <row r="43" spans="1:25" ht="12.75" x14ac:dyDescent="0.2">
      <c r="S43" s="2"/>
      <c r="T43" s="2"/>
      <c r="U43" s="2"/>
      <c r="V43" s="2"/>
      <c r="W43" s="1"/>
    </row>
    <row r="44" spans="1:25" ht="14.25" customHeight="1" x14ac:dyDescent="0.2">
      <c r="S44" s="2"/>
      <c r="T44" s="2"/>
      <c r="U44" s="2"/>
      <c r="V44" s="2"/>
      <c r="W44" s="1"/>
    </row>
    <row r="45" spans="1:25" x14ac:dyDescent="0.15">
      <c r="S45" s="2"/>
      <c r="T45" s="2"/>
      <c r="U45" s="2"/>
      <c r="V45" s="2"/>
    </row>
    <row r="46" spans="1:25" ht="12.75" x14ac:dyDescent="0.2">
      <c r="S46" s="2"/>
      <c r="T46" s="2"/>
      <c r="U46" s="2"/>
      <c r="V46" s="2"/>
      <c r="W46" s="9"/>
    </row>
    <row r="47" spans="1:25" ht="12.75" x14ac:dyDescent="0.2">
      <c r="S47" s="2"/>
      <c r="T47" s="2"/>
      <c r="U47" s="2"/>
      <c r="V47" s="2"/>
      <c r="W47" s="9"/>
    </row>
    <row r="48" spans="1:25" ht="13.5" customHeight="1" x14ac:dyDescent="0.2">
      <c r="S48" s="2"/>
      <c r="T48" s="2"/>
      <c r="U48" s="2"/>
      <c r="V48" s="2"/>
      <c r="W48" s="9"/>
    </row>
    <row r="49" spans="19:22" x14ac:dyDescent="0.15">
      <c r="S49" s="2"/>
      <c r="T49" s="2"/>
      <c r="U49" s="2"/>
      <c r="V49" s="2"/>
    </row>
    <row r="50" spans="19:22" x14ac:dyDescent="0.15">
      <c r="T50" s="2"/>
      <c r="U50" s="2"/>
      <c r="V50" s="2"/>
    </row>
    <row r="51" spans="19:22" x14ac:dyDescent="0.15">
      <c r="T51" s="2"/>
      <c r="U51" s="2"/>
      <c r="V51" s="2"/>
    </row>
    <row r="52" spans="19:22" x14ac:dyDescent="0.15">
      <c r="U52" s="2"/>
      <c r="V52" s="2"/>
    </row>
    <row r="53" spans="19:22" x14ac:dyDescent="0.15">
      <c r="U53" s="2"/>
      <c r="V53" s="2"/>
    </row>
    <row r="54" spans="19:22" x14ac:dyDescent="0.15">
      <c r="U54" s="2"/>
      <c r="V54" s="2"/>
    </row>
    <row r="55" spans="19:22" x14ac:dyDescent="0.15">
      <c r="U55" s="2"/>
      <c r="V55" s="2"/>
    </row>
    <row r="56" spans="19:22" x14ac:dyDescent="0.15">
      <c r="U56" s="2"/>
      <c r="V56" s="2"/>
    </row>
    <row r="57" spans="19:22" x14ac:dyDescent="0.15">
      <c r="U57" s="2"/>
      <c r="V57" s="2"/>
    </row>
    <row r="58" spans="19:22" x14ac:dyDescent="0.15">
      <c r="U58" s="2"/>
      <c r="V58" s="2"/>
    </row>
    <row r="59" spans="19:22" x14ac:dyDescent="0.15">
      <c r="U59" s="2"/>
      <c r="V59" s="2"/>
    </row>
    <row r="60" spans="19:22" x14ac:dyDescent="0.15">
      <c r="U60" s="2"/>
      <c r="V60" s="2"/>
    </row>
    <row r="61" spans="19:22" x14ac:dyDescent="0.15">
      <c r="U61" s="2"/>
      <c r="V61" s="2"/>
    </row>
    <row r="62" spans="19:22" x14ac:dyDescent="0.15">
      <c r="U62" s="2"/>
      <c r="V62" s="2"/>
    </row>
    <row r="63" spans="19:22" x14ac:dyDescent="0.15">
      <c r="U63" s="2"/>
      <c r="V63" s="2"/>
    </row>
    <row r="64" spans="19:22" x14ac:dyDescent="0.15">
      <c r="U64" s="2"/>
      <c r="V64" s="2"/>
    </row>
    <row r="65" spans="5:22" x14ac:dyDescent="0.15">
      <c r="U65" s="2"/>
      <c r="V65" s="2"/>
    </row>
    <row r="66" spans="5:22" x14ac:dyDescent="0.15">
      <c r="U66" s="2"/>
      <c r="V66" s="2"/>
    </row>
    <row r="67" spans="5:22" x14ac:dyDescent="0.15">
      <c r="U67" s="2"/>
      <c r="V67" s="2"/>
    </row>
    <row r="68" spans="5:22" x14ac:dyDescent="0.15">
      <c r="U68" s="2"/>
      <c r="V68" s="2"/>
    </row>
    <row r="69" spans="5:22" x14ac:dyDescent="0.15">
      <c r="U69" s="2"/>
      <c r="V69" s="2"/>
    </row>
    <row r="70" spans="5:22" x14ac:dyDescent="0.15">
      <c r="U70" s="2"/>
      <c r="V70" s="2"/>
    </row>
    <row r="71" spans="5:22" x14ac:dyDescent="0.15">
      <c r="U71" s="2"/>
      <c r="V71" s="2"/>
    </row>
    <row r="72" spans="5:22" x14ac:dyDescent="0.15">
      <c r="U72" s="2"/>
      <c r="V72" s="2"/>
    </row>
    <row r="73" spans="5:22" x14ac:dyDescent="0.15">
      <c r="U73" s="2"/>
      <c r="V73" s="2"/>
    </row>
    <row r="74" spans="5:22" x14ac:dyDescent="0.15">
      <c r="U74" s="2"/>
      <c r="V74" s="2"/>
    </row>
    <row r="75" spans="5:22" x14ac:dyDescent="0.15">
      <c r="E75" s="2"/>
      <c r="F75" s="2"/>
    </row>
    <row r="76" spans="5:22" ht="12.75" x14ac:dyDescent="0.2">
      <c r="E76" s="2"/>
      <c r="F76" s="3"/>
    </row>
  </sheetData>
  <sortState ref="A11:Y24">
    <sortCondition descending="1" ref="F11:F24"/>
  </sortState>
  <mergeCells count="35">
    <mergeCell ref="W9:X9"/>
    <mergeCell ref="M9:N9"/>
    <mergeCell ref="O9:P9"/>
    <mergeCell ref="S9:T9"/>
    <mergeCell ref="U9:V9"/>
    <mergeCell ref="W7:X7"/>
    <mergeCell ref="G8:H8"/>
    <mergeCell ref="M8:N8"/>
    <mergeCell ref="O8:P8"/>
    <mergeCell ref="S8:T8"/>
    <mergeCell ref="W8:X8"/>
    <mergeCell ref="M7:N7"/>
    <mergeCell ref="O7:P7"/>
    <mergeCell ref="S7:T7"/>
    <mergeCell ref="G7:H7"/>
    <mergeCell ref="A1:Y1"/>
    <mergeCell ref="B4:D4"/>
    <mergeCell ref="B3:D3"/>
    <mergeCell ref="J3:O3"/>
    <mergeCell ref="S3:AA3"/>
    <mergeCell ref="J4:L4"/>
    <mergeCell ref="S4:U4"/>
    <mergeCell ref="B5:D5"/>
    <mergeCell ref="S5:U5"/>
    <mergeCell ref="G9:H9"/>
    <mergeCell ref="I7:J7"/>
    <mergeCell ref="I8:J8"/>
    <mergeCell ref="I9:J9"/>
    <mergeCell ref="K7:L7"/>
    <mergeCell ref="K8:L8"/>
    <mergeCell ref="K9:L9"/>
    <mergeCell ref="Q8:R8"/>
    <mergeCell ref="Q9:R9"/>
    <mergeCell ref="U8:V8"/>
    <mergeCell ref="Q7:R7"/>
  </mergeCells>
  <phoneticPr fontId="0" type="noConversion"/>
  <conditionalFormatting sqref="P31">
    <cfRule type="cellIs" dxfId="48" priority="35" stopIfTrue="1" operator="greaterThan">
      <formula>0</formula>
    </cfRule>
  </conditionalFormatting>
  <conditionalFormatting sqref="G26:H27 K26:L27 E30:G30 O26:X27 O30:X30 K30:L30">
    <cfRule type="cellIs" dxfId="47" priority="28" stopIfTrue="1" operator="greaterThan">
      <formula>0</formula>
    </cfRule>
  </conditionalFormatting>
  <conditionalFormatting sqref="G32:H34 K32:L34 O32:X34">
    <cfRule type="cellIs" dxfId="46" priority="21" stopIfTrue="1" operator="greaterThan">
      <formula>0</formula>
    </cfRule>
  </conditionalFormatting>
  <conditionalFormatting sqref="H30">
    <cfRule type="cellIs" dxfId="45" priority="29" stopIfTrue="1" operator="greaterThan">
      <formula>0</formula>
    </cfRule>
  </conditionalFormatting>
  <conditionalFormatting sqref="M26:N27 M30:N30">
    <cfRule type="cellIs" dxfId="44" priority="27" stopIfTrue="1" operator="greaterThan">
      <formula>0</formula>
    </cfRule>
  </conditionalFormatting>
  <conditionalFormatting sqref="M32:N34">
    <cfRule type="cellIs" dxfId="43" priority="23" stopIfTrue="1" operator="greaterThan">
      <formula>0</formula>
    </cfRule>
  </conditionalFormatting>
  <conditionalFormatting sqref="I25 I31">
    <cfRule type="cellIs" dxfId="42" priority="20" stopIfTrue="1" operator="greaterThan">
      <formula>0</formula>
    </cfRule>
  </conditionalFormatting>
  <conditionalFormatting sqref="I30 I26:J27">
    <cfRule type="cellIs" dxfId="41" priority="18" stopIfTrue="1" operator="greaterThan">
      <formula>0</formula>
    </cfRule>
  </conditionalFormatting>
  <conditionalFormatting sqref="I32:J34">
    <cfRule type="cellIs" dxfId="40" priority="17" stopIfTrue="1" operator="greaterThan">
      <formula>0</formula>
    </cfRule>
  </conditionalFormatting>
  <conditionalFormatting sqref="J30">
    <cfRule type="cellIs" dxfId="39" priority="19" stopIfTrue="1" operator="greaterThan">
      <formula>0</formula>
    </cfRule>
  </conditionalFormatting>
  <conditionalFormatting sqref="F76">
    <cfRule type="cellIs" dxfId="38" priority="15" stopIfTrue="1" operator="notEqual">
      <formula>0</formula>
    </cfRule>
    <cfRule type="cellIs" dxfId="37" priority="16" stopIfTrue="1" operator="equal">
      <formula>0</formula>
    </cfRule>
  </conditionalFormatting>
  <conditionalFormatting sqref="E34:F34">
    <cfRule type="cellIs" dxfId="36" priority="14" stopIfTrue="1" operator="greaterThan">
      <formula>0</formula>
    </cfRule>
  </conditionalFormatting>
  <conditionalFormatting sqref="E29:G29 O29:X29 K29:L29">
    <cfRule type="cellIs" dxfId="35" priority="9" stopIfTrue="1" operator="greaterThan">
      <formula>0</formula>
    </cfRule>
  </conditionalFormatting>
  <conditionalFormatting sqref="H29">
    <cfRule type="cellIs" dxfId="34" priority="10" stopIfTrue="1" operator="greaterThan">
      <formula>0</formula>
    </cfRule>
  </conditionalFormatting>
  <conditionalFormatting sqref="M29:N29">
    <cfRule type="cellIs" dxfId="33" priority="8" stopIfTrue="1" operator="greaterThan">
      <formula>0</formula>
    </cfRule>
  </conditionalFormatting>
  <conditionalFormatting sqref="I29">
    <cfRule type="cellIs" dxfId="32" priority="6" stopIfTrue="1" operator="greaterThan">
      <formula>0</formula>
    </cfRule>
  </conditionalFormatting>
  <conditionalFormatting sqref="J29">
    <cfRule type="cellIs" dxfId="31" priority="7" stopIfTrue="1" operator="greaterThan">
      <formula>0</formula>
    </cfRule>
  </conditionalFormatting>
  <conditionalFormatting sqref="E28:G28 O28:X28 K28:L28">
    <cfRule type="cellIs" dxfId="30" priority="4" stopIfTrue="1" operator="greaterThan">
      <formula>0</formula>
    </cfRule>
  </conditionalFormatting>
  <conditionalFormatting sqref="H28">
    <cfRule type="cellIs" dxfId="29" priority="5" stopIfTrue="1" operator="greaterThan">
      <formula>0</formula>
    </cfRule>
  </conditionalFormatting>
  <conditionalFormatting sqref="M28:N28">
    <cfRule type="cellIs" dxfId="28" priority="3" stopIfTrue="1" operator="greaterThan">
      <formula>0</formula>
    </cfRule>
  </conditionalFormatting>
  <conditionalFormatting sqref="I28">
    <cfRule type="cellIs" dxfId="27" priority="1" stopIfTrue="1" operator="greaterThan">
      <formula>0</formula>
    </cfRule>
  </conditionalFormatting>
  <conditionalFormatting sqref="J28">
    <cfRule type="cellIs" dxfId="26" priority="2" stopIfTrue="1" operator="greaterThan">
      <formula>0</formula>
    </cfRule>
  </conditionalFormatting>
  <printOptions horizontalCentered="1"/>
  <pageMargins left="0.27559055118110237" right="0.27559055118110237" top="0.98425196850393704" bottom="0.98425196850393704" header="0.35433070866141736" footer="0.27559055118110237"/>
  <pageSetup paperSize="9" scale="85" orientation="landscape" r:id="rId1"/>
  <headerFooter alignWithMargins="0">
    <oddHeader xml:space="preserve">&amp;C&amp;"Century Schoolbook,Bold"&amp;12 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3"/>
  <sheetViews>
    <sheetView zoomScale="80" zoomScaleNormal="80" workbookViewId="0">
      <selection activeCell="E16" sqref="E16"/>
    </sheetView>
  </sheetViews>
  <sheetFormatPr defaultRowHeight="10.5" x14ac:dyDescent="0.15"/>
  <cols>
    <col min="1" max="1" width="6.85546875" style="12" bestFit="1" customWidth="1"/>
    <col min="2" max="2" width="27.42578125" style="2" customWidth="1"/>
    <col min="3" max="3" width="6.42578125" style="2" customWidth="1"/>
    <col min="4" max="4" width="6" style="2" customWidth="1"/>
    <col min="5" max="5" width="8.7109375" style="2" bestFit="1" customWidth="1"/>
    <col min="6" max="6" width="7.42578125" style="2" bestFit="1" customWidth="1"/>
    <col min="7" max="25" width="4.7109375" style="12" customWidth="1"/>
    <col min="26" max="27" width="4.7109375" style="2" customWidth="1"/>
    <col min="28" max="28" width="6.5703125" style="2" bestFit="1" customWidth="1"/>
    <col min="29" max="29" width="9.140625" style="2"/>
    <col min="30" max="30" width="2.85546875" style="2" customWidth="1"/>
    <col min="31" max="31" width="5.140625" style="2" customWidth="1"/>
    <col min="32" max="16384" width="9.140625" style="2"/>
  </cols>
  <sheetData>
    <row r="1" spans="1:31" ht="12.75" x14ac:dyDescent="0.2">
      <c r="A1" s="671" t="s">
        <v>150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1"/>
      <c r="AB1" s="1"/>
      <c r="AC1" s="1"/>
    </row>
    <row r="2" spans="1:31" ht="12.75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1"/>
      <c r="AA2" s="1"/>
      <c r="AB2" s="1"/>
      <c r="AC2" s="1"/>
      <c r="AD2" s="1"/>
    </row>
    <row r="3" spans="1:31" ht="12.75" x14ac:dyDescent="0.2">
      <c r="A3" s="31"/>
      <c r="B3" s="647" t="s">
        <v>5</v>
      </c>
      <c r="C3" s="672"/>
      <c r="D3" s="648"/>
      <c r="E3" s="628"/>
      <c r="F3" s="628"/>
      <c r="H3" s="2"/>
      <c r="I3" s="2"/>
      <c r="J3" s="262">
        <v>0</v>
      </c>
      <c r="K3" s="31"/>
      <c r="L3" s="649" t="s">
        <v>10</v>
      </c>
      <c r="M3" s="650"/>
      <c r="N3" s="650"/>
      <c r="O3" s="650"/>
      <c r="P3" s="650"/>
      <c r="Q3" s="651"/>
      <c r="S3" s="263">
        <v>0</v>
      </c>
      <c r="U3" s="641" t="s">
        <v>15</v>
      </c>
      <c r="V3" s="642"/>
      <c r="W3" s="642"/>
      <c r="X3" s="642"/>
      <c r="Y3" s="642"/>
      <c r="Z3" s="642"/>
      <c r="AA3" s="642"/>
      <c r="AB3" s="642"/>
      <c r="AC3" s="643"/>
      <c r="AD3" s="49"/>
      <c r="AE3" s="264">
        <v>0</v>
      </c>
    </row>
    <row r="4" spans="1:31" ht="12.75" x14ac:dyDescent="0.2">
      <c r="A4" s="31"/>
      <c r="B4" s="652" t="s">
        <v>6</v>
      </c>
      <c r="C4" s="673"/>
      <c r="D4" s="653"/>
      <c r="E4" s="628"/>
      <c r="F4" s="628"/>
      <c r="H4" s="2"/>
      <c r="I4" s="31"/>
      <c r="J4" s="31"/>
      <c r="K4" s="31"/>
      <c r="L4" s="657" t="s">
        <v>88</v>
      </c>
      <c r="M4" s="658"/>
      <c r="N4" s="659"/>
      <c r="O4" s="381"/>
      <c r="P4" s="381"/>
      <c r="Q4" s="381"/>
      <c r="U4" s="654" t="s">
        <v>36</v>
      </c>
      <c r="V4" s="655"/>
      <c r="W4" s="656"/>
      <c r="X4" s="30"/>
      <c r="Y4" s="265">
        <v>0</v>
      </c>
      <c r="Z4" s="30"/>
      <c r="AA4" s="30"/>
      <c r="AB4" s="30"/>
      <c r="AC4" s="30"/>
      <c r="AD4" s="30"/>
      <c r="AE4" s="49"/>
    </row>
    <row r="5" spans="1:31" ht="12.75" x14ac:dyDescent="0.2">
      <c r="A5" s="31"/>
      <c r="B5" s="660" t="s">
        <v>14</v>
      </c>
      <c r="C5" s="674"/>
      <c r="D5" s="661"/>
      <c r="E5" s="268"/>
      <c r="F5" s="268"/>
      <c r="H5" s="2"/>
      <c r="I5" s="31"/>
      <c r="J5" s="31"/>
      <c r="L5" s="382"/>
      <c r="M5" s="382"/>
      <c r="N5" s="382"/>
      <c r="O5" s="382"/>
      <c r="P5" s="382"/>
      <c r="Q5" s="382"/>
      <c r="R5" s="382"/>
      <c r="S5" s="72"/>
      <c r="T5" s="72"/>
      <c r="U5" s="644" t="s">
        <v>7</v>
      </c>
      <c r="V5" s="645"/>
      <c r="W5" s="646"/>
      <c r="X5" s="31"/>
      <c r="Y5" s="266">
        <v>0</v>
      </c>
      <c r="Z5" s="49"/>
    </row>
    <row r="6" spans="1:31" ht="13.5" thickBot="1" x14ac:dyDescent="0.25">
      <c r="A6" s="31"/>
      <c r="B6" s="268"/>
      <c r="C6" s="268"/>
      <c r="G6" s="31"/>
      <c r="H6" s="2"/>
      <c r="I6" s="2"/>
      <c r="J6" s="2"/>
      <c r="K6" s="2"/>
      <c r="L6" s="2"/>
      <c r="M6" s="2"/>
      <c r="N6" s="2"/>
      <c r="O6" s="2"/>
      <c r="P6" s="2"/>
      <c r="Q6" s="31"/>
      <c r="R6" s="2"/>
      <c r="S6" s="31"/>
      <c r="T6" s="2"/>
      <c r="U6" s="31"/>
      <c r="V6" s="31"/>
      <c r="W6" s="31"/>
      <c r="X6" s="31"/>
      <c r="Y6" s="31"/>
      <c r="Z6" s="1"/>
      <c r="AA6" s="1"/>
      <c r="AB6" s="1"/>
      <c r="AC6" s="1"/>
      <c r="AD6" s="1"/>
    </row>
    <row r="7" spans="1:31" ht="13.5" thickBot="1" x14ac:dyDescent="0.25">
      <c r="A7" s="3"/>
      <c r="D7" s="3"/>
      <c r="E7" s="3"/>
      <c r="F7" s="3"/>
      <c r="G7" s="638">
        <v>1</v>
      </c>
      <c r="H7" s="663"/>
      <c r="I7" s="638">
        <v>2</v>
      </c>
      <c r="J7" s="663"/>
      <c r="K7" s="664" t="s">
        <v>80</v>
      </c>
      <c r="L7" s="665"/>
      <c r="M7" s="638">
        <v>4</v>
      </c>
      <c r="N7" s="639"/>
      <c r="O7" s="638">
        <v>5</v>
      </c>
      <c r="P7" s="639"/>
      <c r="Q7" s="638">
        <v>6</v>
      </c>
      <c r="R7" s="639"/>
      <c r="S7" s="638">
        <v>7</v>
      </c>
      <c r="T7" s="639"/>
      <c r="U7" s="373">
        <v>8</v>
      </c>
      <c r="V7" s="374"/>
      <c r="W7" s="638">
        <v>9</v>
      </c>
      <c r="X7" s="639"/>
      <c r="Y7" s="142"/>
      <c r="Z7" s="1"/>
    </row>
    <row r="8" spans="1:31" s="4" customFormat="1" ht="12.75" customHeight="1" thickTop="1" thickBot="1" x14ac:dyDescent="0.25">
      <c r="A8" s="28"/>
      <c r="D8" s="179"/>
      <c r="E8" s="182"/>
      <c r="F8" s="372"/>
      <c r="G8" s="662" t="s">
        <v>107</v>
      </c>
      <c r="H8" s="662"/>
      <c r="I8" s="662" t="s">
        <v>103</v>
      </c>
      <c r="J8" s="662"/>
      <c r="K8" s="662" t="s">
        <v>107</v>
      </c>
      <c r="L8" s="662"/>
      <c r="M8" s="662" t="s">
        <v>79</v>
      </c>
      <c r="N8" s="662"/>
      <c r="O8" s="662" t="s">
        <v>108</v>
      </c>
      <c r="P8" s="662"/>
      <c r="Q8" s="666" t="s">
        <v>103</v>
      </c>
      <c r="R8" s="667"/>
      <c r="S8" s="662" t="s">
        <v>108</v>
      </c>
      <c r="T8" s="662"/>
      <c r="U8" s="666" t="s">
        <v>109</v>
      </c>
      <c r="V8" s="667"/>
      <c r="W8" s="662" t="s">
        <v>103</v>
      </c>
      <c r="X8" s="662"/>
    </row>
    <row r="9" spans="1:31" s="5" customFormat="1" ht="14.25" thickTop="1" thickBot="1" x14ac:dyDescent="0.25">
      <c r="A9" s="29"/>
      <c r="B9" s="45" t="s">
        <v>113</v>
      </c>
      <c r="C9" s="45"/>
      <c r="D9" s="421"/>
      <c r="F9" s="356" t="s">
        <v>81</v>
      </c>
      <c r="G9" s="669">
        <v>42399</v>
      </c>
      <c r="H9" s="668"/>
      <c r="I9" s="668">
        <v>42441</v>
      </c>
      <c r="J9" s="668"/>
      <c r="K9" s="670">
        <v>42469</v>
      </c>
      <c r="L9" s="669"/>
      <c r="M9" s="668">
        <v>42525</v>
      </c>
      <c r="N9" s="668"/>
      <c r="O9" s="668">
        <v>42553</v>
      </c>
      <c r="P9" s="668"/>
      <c r="Q9" s="670">
        <v>42588</v>
      </c>
      <c r="R9" s="669"/>
      <c r="S9" s="668">
        <v>42623</v>
      </c>
      <c r="T9" s="668"/>
      <c r="U9" s="670">
        <v>42651</v>
      </c>
      <c r="V9" s="669"/>
      <c r="W9" s="668">
        <v>42693</v>
      </c>
      <c r="X9" s="668"/>
      <c r="Y9" s="172">
        <f>SUM(Y15:Y17)</f>
        <v>0</v>
      </c>
    </row>
    <row r="10" spans="1:31" s="6" customFormat="1" ht="13.5" thickBot="1" x14ac:dyDescent="0.25">
      <c r="A10" s="71" t="s">
        <v>3</v>
      </c>
      <c r="B10" s="70" t="s">
        <v>0</v>
      </c>
      <c r="C10" s="70" t="s">
        <v>97</v>
      </c>
      <c r="D10" s="70" t="s">
        <v>38</v>
      </c>
      <c r="E10" s="55" t="s">
        <v>82</v>
      </c>
      <c r="F10" s="356" t="s">
        <v>83</v>
      </c>
      <c r="G10" s="56" t="s">
        <v>1</v>
      </c>
      <c r="H10" s="57" t="s">
        <v>2</v>
      </c>
      <c r="I10" s="56" t="s">
        <v>1</v>
      </c>
      <c r="J10" s="57" t="s">
        <v>2</v>
      </c>
      <c r="K10" s="55" t="s">
        <v>1</v>
      </c>
      <c r="L10" s="55" t="s">
        <v>2</v>
      </c>
      <c r="M10" s="56" t="s">
        <v>1</v>
      </c>
      <c r="N10" s="57" t="s">
        <v>2</v>
      </c>
      <c r="O10" s="56" t="s">
        <v>1</v>
      </c>
      <c r="P10" s="57" t="s">
        <v>2</v>
      </c>
      <c r="Q10" s="56" t="s">
        <v>1</v>
      </c>
      <c r="R10" s="55" t="s">
        <v>2</v>
      </c>
      <c r="S10" s="56" t="s">
        <v>1</v>
      </c>
      <c r="T10" s="57" t="s">
        <v>2</v>
      </c>
      <c r="U10" s="56" t="s">
        <v>1</v>
      </c>
      <c r="V10" s="55" t="s">
        <v>2</v>
      </c>
      <c r="W10" s="56" t="s">
        <v>1</v>
      </c>
      <c r="X10" s="57" t="s">
        <v>2</v>
      </c>
    </row>
    <row r="11" spans="1:31" ht="13.5" thickTop="1" x14ac:dyDescent="0.2">
      <c r="A11" s="16">
        <v>10</v>
      </c>
      <c r="B11" s="300" t="s">
        <v>128</v>
      </c>
      <c r="C11" s="294">
        <f>(COUNTA(G11:L11)+COUNTA(M11:R11)+COUNTA(S11:V11)+COUNTA(W11:X11))/2</f>
        <v>5</v>
      </c>
      <c r="D11" s="52">
        <f>SUM(G11:X11)</f>
        <v>48</v>
      </c>
      <c r="E11" s="348">
        <f t="shared" ref="E11:E14" si="0">MIN(SUM(G11:H11),I11+J11,K11+L11,M11+N11,O11+P11,Q11+R11,S11+T11,U11+V11,W11+X11)</f>
        <v>0</v>
      </c>
      <c r="F11" s="375">
        <f t="shared" ref="F11:F14" si="1">D11-E11</f>
        <v>48</v>
      </c>
      <c r="G11" s="41"/>
      <c r="H11" s="363"/>
      <c r="I11" s="41">
        <v>6</v>
      </c>
      <c r="J11" s="266">
        <v>0</v>
      </c>
      <c r="K11" s="197">
        <v>6</v>
      </c>
      <c r="L11" s="166">
        <v>6</v>
      </c>
      <c r="M11" s="41"/>
      <c r="N11" s="42"/>
      <c r="O11" s="41"/>
      <c r="P11" s="42"/>
      <c r="Q11" s="41">
        <v>6</v>
      </c>
      <c r="R11" s="166">
        <v>6</v>
      </c>
      <c r="S11" s="41">
        <v>6</v>
      </c>
      <c r="T11" s="42">
        <v>6</v>
      </c>
      <c r="U11" s="41"/>
      <c r="V11" s="42"/>
      <c r="W11" s="41">
        <v>6</v>
      </c>
      <c r="X11" s="42">
        <v>0</v>
      </c>
      <c r="Y11" s="2"/>
    </row>
    <row r="12" spans="1:31" ht="12.75" x14ac:dyDescent="0.2">
      <c r="A12" s="15">
        <v>46</v>
      </c>
      <c r="B12" s="84" t="s">
        <v>147</v>
      </c>
      <c r="C12" s="86"/>
      <c r="D12" s="235">
        <f>SUM(G12:X12)</f>
        <v>22</v>
      </c>
      <c r="E12" s="348">
        <f t="shared" si="0"/>
        <v>0</v>
      </c>
      <c r="F12" s="376">
        <f t="shared" si="1"/>
        <v>22</v>
      </c>
      <c r="G12" s="13"/>
      <c r="H12" s="42"/>
      <c r="I12" s="200"/>
      <c r="J12" s="42"/>
      <c r="K12" s="41">
        <v>5</v>
      </c>
      <c r="L12" s="166">
        <v>5</v>
      </c>
      <c r="M12" s="41"/>
      <c r="N12" s="42"/>
      <c r="O12" s="41">
        <v>6</v>
      </c>
      <c r="P12" s="42">
        <v>6</v>
      </c>
      <c r="Q12" s="41"/>
      <c r="R12" s="166"/>
      <c r="S12" s="41"/>
      <c r="T12" s="42"/>
      <c r="U12" s="13"/>
      <c r="V12" s="42"/>
      <c r="W12" s="41"/>
      <c r="X12" s="42"/>
      <c r="Y12" s="2"/>
    </row>
    <row r="13" spans="1:31" ht="12.75" x14ac:dyDescent="0.2">
      <c r="A13" s="15">
        <v>81</v>
      </c>
      <c r="B13" s="84" t="s">
        <v>114</v>
      </c>
      <c r="C13" s="86"/>
      <c r="D13" s="211">
        <f>SUM(G13:X13)</f>
        <v>16</v>
      </c>
      <c r="E13" s="348">
        <f t="shared" si="0"/>
        <v>0</v>
      </c>
      <c r="F13" s="377">
        <f t="shared" si="1"/>
        <v>16</v>
      </c>
      <c r="G13" s="297"/>
      <c r="H13" s="42"/>
      <c r="I13" s="394">
        <v>0</v>
      </c>
      <c r="J13" s="42">
        <v>6</v>
      </c>
      <c r="K13" s="229"/>
      <c r="L13" s="200"/>
      <c r="M13" s="41"/>
      <c r="N13" s="42"/>
      <c r="O13" s="473">
        <v>0</v>
      </c>
      <c r="P13" s="473">
        <v>0</v>
      </c>
      <c r="Q13" s="473">
        <v>0</v>
      </c>
      <c r="R13" s="473">
        <v>0</v>
      </c>
      <c r="S13" s="41">
        <v>5</v>
      </c>
      <c r="T13" s="42">
        <v>5</v>
      </c>
      <c r="U13" s="13"/>
      <c r="V13" s="42"/>
      <c r="W13" s="41">
        <v>0</v>
      </c>
      <c r="X13" s="42">
        <v>0</v>
      </c>
      <c r="Y13" s="2"/>
    </row>
    <row r="14" spans="1:31" ht="12.75" x14ac:dyDescent="0.2">
      <c r="A14" s="15">
        <v>31</v>
      </c>
      <c r="B14" s="84" t="s">
        <v>188</v>
      </c>
      <c r="C14" s="86"/>
      <c r="D14" s="211">
        <f>SUM(G14:X14)</f>
        <v>12</v>
      </c>
      <c r="E14" s="348">
        <f t="shared" si="0"/>
        <v>0</v>
      </c>
      <c r="F14" s="377">
        <f t="shared" si="1"/>
        <v>12</v>
      </c>
      <c r="G14" s="41"/>
      <c r="H14" s="42"/>
      <c r="I14" s="41"/>
      <c r="J14" s="42"/>
      <c r="K14" s="197"/>
      <c r="L14" s="166"/>
      <c r="M14" s="41"/>
      <c r="N14" s="42"/>
      <c r="O14" s="41"/>
      <c r="P14" s="42"/>
      <c r="Q14" s="41"/>
      <c r="R14" s="166"/>
      <c r="S14" s="41"/>
      <c r="T14" s="42"/>
      <c r="U14" s="13">
        <v>6</v>
      </c>
      <c r="V14" s="42">
        <v>6</v>
      </c>
      <c r="W14" s="41"/>
      <c r="X14" s="42"/>
      <c r="Y14" s="2"/>
    </row>
    <row r="15" spans="1:31" ht="13.5" thickBot="1" x14ac:dyDescent="0.25">
      <c r="A15" s="16"/>
      <c r="B15" s="85"/>
      <c r="C15" s="85"/>
      <c r="D15" s="52"/>
      <c r="E15" s="348"/>
      <c r="F15" s="376"/>
      <c r="G15" s="41"/>
      <c r="H15" s="42"/>
      <c r="I15" s="41"/>
      <c r="J15" s="42"/>
      <c r="K15" s="197"/>
      <c r="L15" s="166"/>
      <c r="M15" s="41"/>
      <c r="N15" s="42"/>
      <c r="O15" s="41"/>
      <c r="P15" s="42"/>
      <c r="Q15" s="41"/>
      <c r="R15" s="166"/>
      <c r="S15" s="41"/>
      <c r="T15" s="42"/>
      <c r="U15" s="13"/>
      <c r="V15" s="42"/>
      <c r="W15" s="41"/>
      <c r="X15" s="42"/>
      <c r="Y15" s="128"/>
    </row>
    <row r="16" spans="1:31" ht="18.75" thickBot="1" x14ac:dyDescent="0.3">
      <c r="A16" s="66"/>
      <c r="B16" s="204" t="s">
        <v>22</v>
      </c>
      <c r="C16" s="204"/>
      <c r="D16" s="205"/>
      <c r="E16" s="205"/>
      <c r="F16" s="205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7"/>
      <c r="R16" s="207"/>
      <c r="S16" s="206"/>
      <c r="T16" s="206"/>
      <c r="U16" s="206"/>
      <c r="V16" s="206"/>
      <c r="W16" s="206"/>
      <c r="X16" s="206"/>
      <c r="Y16" s="1"/>
      <c r="Z16" s="1"/>
      <c r="AA16" s="1"/>
    </row>
    <row r="17" spans="1:28" ht="13.5" thickTop="1" x14ac:dyDescent="0.2">
      <c r="A17" s="16">
        <v>10</v>
      </c>
      <c r="B17" s="300" t="s">
        <v>128</v>
      </c>
      <c r="C17" s="8"/>
      <c r="D17" s="52">
        <f>SUM(G17:X17)</f>
        <v>8</v>
      </c>
      <c r="E17" s="52"/>
      <c r="F17" s="52"/>
      <c r="G17" s="50"/>
      <c r="H17" s="62"/>
      <c r="I17" s="50">
        <v>1</v>
      </c>
      <c r="J17" s="62"/>
      <c r="K17" s="61">
        <v>1</v>
      </c>
      <c r="L17" s="155">
        <v>1</v>
      </c>
      <c r="M17" s="61"/>
      <c r="N17" s="62"/>
      <c r="O17" s="61"/>
      <c r="P17" s="62"/>
      <c r="Q17" s="170">
        <v>1</v>
      </c>
      <c r="R17" s="171">
        <v>1</v>
      </c>
      <c r="S17" s="61">
        <v>1</v>
      </c>
      <c r="T17" s="62">
        <v>1</v>
      </c>
      <c r="U17" s="61"/>
      <c r="V17" s="62"/>
      <c r="W17" s="78">
        <v>1</v>
      </c>
      <c r="X17" s="79"/>
      <c r="Y17" s="1"/>
      <c r="Z17" s="1"/>
      <c r="AA17" s="1"/>
    </row>
    <row r="18" spans="1:28" ht="12.75" x14ac:dyDescent="0.2">
      <c r="A18" s="15">
        <v>46</v>
      </c>
      <c r="B18" s="84" t="s">
        <v>147</v>
      </c>
      <c r="C18" s="8"/>
      <c r="D18" s="52">
        <f>SUM(G18:X18)</f>
        <v>2</v>
      </c>
      <c r="E18" s="52"/>
      <c r="F18" s="52"/>
      <c r="G18" s="50"/>
      <c r="H18" s="59"/>
      <c r="I18" s="50"/>
      <c r="J18" s="59"/>
      <c r="K18" s="58"/>
      <c r="L18" s="157"/>
      <c r="M18" s="58"/>
      <c r="N18" s="59"/>
      <c r="O18" s="58">
        <v>1</v>
      </c>
      <c r="P18" s="59">
        <v>1</v>
      </c>
      <c r="Q18" s="58"/>
      <c r="R18" s="157"/>
      <c r="S18" s="58"/>
      <c r="T18" s="59"/>
      <c r="U18" s="58"/>
      <c r="V18" s="59"/>
      <c r="W18" s="58"/>
      <c r="X18" s="59"/>
      <c r="Y18" s="1"/>
      <c r="Z18" s="1"/>
      <c r="AA18" s="1"/>
    </row>
    <row r="19" spans="1:28" ht="14.25" customHeight="1" x14ac:dyDescent="0.2">
      <c r="A19" s="15">
        <v>81</v>
      </c>
      <c r="B19" s="84" t="s">
        <v>114</v>
      </c>
      <c r="C19" s="7"/>
      <c r="D19" s="52">
        <f>SUM(G19:X19)</f>
        <v>1</v>
      </c>
      <c r="E19" s="52"/>
      <c r="F19" s="52"/>
      <c r="G19" s="50"/>
      <c r="H19" s="458"/>
      <c r="I19" s="50"/>
      <c r="J19" s="59">
        <v>1</v>
      </c>
      <c r="K19" s="50"/>
      <c r="L19" s="459"/>
      <c r="M19" s="50"/>
      <c r="N19" s="458"/>
      <c r="O19" s="50"/>
      <c r="P19" s="458"/>
      <c r="Q19" s="50"/>
      <c r="R19" s="459"/>
      <c r="S19" s="50"/>
      <c r="T19" s="458"/>
      <c r="U19" s="50"/>
      <c r="V19" s="458"/>
      <c r="W19" s="50"/>
      <c r="X19" s="458"/>
      <c r="Y19" s="1"/>
      <c r="Z19" s="1"/>
      <c r="AA19" s="1"/>
    </row>
    <row r="20" spans="1:28" ht="12.75" x14ac:dyDescent="0.2">
      <c r="A20" s="15">
        <v>31</v>
      </c>
      <c r="B20" s="84" t="s">
        <v>188</v>
      </c>
      <c r="C20" s="8"/>
      <c r="D20" s="52">
        <f>SUM(G20:X20)</f>
        <v>2</v>
      </c>
      <c r="E20" s="52"/>
      <c r="F20" s="52"/>
      <c r="G20" s="50"/>
      <c r="H20" s="59"/>
      <c r="I20" s="50"/>
      <c r="J20" s="59"/>
      <c r="K20" s="58"/>
      <c r="L20" s="157"/>
      <c r="M20" s="58"/>
      <c r="N20" s="59"/>
      <c r="O20" s="58"/>
      <c r="P20" s="59"/>
      <c r="Q20" s="58"/>
      <c r="R20" s="157"/>
      <c r="S20" s="58"/>
      <c r="T20" s="59"/>
      <c r="U20" s="58">
        <v>1</v>
      </c>
      <c r="V20" s="59">
        <v>1</v>
      </c>
      <c r="W20" s="58"/>
      <c r="X20" s="59"/>
      <c r="Y20" s="1"/>
      <c r="Z20" s="1"/>
      <c r="AA20" s="1"/>
    </row>
    <row r="21" spans="1:28" ht="12.75" x14ac:dyDescent="0.2">
      <c r="A21" s="16"/>
      <c r="B21" s="300"/>
      <c r="C21" s="8"/>
      <c r="D21" s="211"/>
      <c r="E21" s="211"/>
      <c r="F21" s="211"/>
      <c r="G21" s="50"/>
      <c r="H21" s="59"/>
      <c r="I21" s="50"/>
      <c r="J21" s="59"/>
      <c r="K21" s="58"/>
      <c r="L21" s="157"/>
      <c r="M21" s="58"/>
      <c r="N21" s="59"/>
      <c r="O21" s="58"/>
      <c r="P21" s="59"/>
      <c r="Q21" s="58"/>
      <c r="R21" s="157"/>
      <c r="S21" s="58"/>
      <c r="T21" s="59"/>
      <c r="U21" s="58"/>
      <c r="V21" s="59"/>
      <c r="W21" s="58"/>
      <c r="X21" s="59"/>
      <c r="Y21" s="1"/>
      <c r="Z21" s="1"/>
      <c r="AA21" s="1"/>
    </row>
    <row r="22" spans="1:28" ht="13.5" thickBot="1" x14ac:dyDescent="0.25">
      <c r="A22" s="15"/>
      <c r="B22" s="21"/>
      <c r="C22" s="21"/>
      <c r="D22" s="235"/>
      <c r="E22" s="52"/>
      <c r="F22" s="52"/>
      <c r="G22" s="76"/>
      <c r="H22" s="77"/>
      <c r="I22" s="76"/>
      <c r="J22" s="77"/>
      <c r="K22" s="76"/>
      <c r="L22" s="158"/>
      <c r="M22" s="76"/>
      <c r="N22" s="77"/>
      <c r="O22" s="76"/>
      <c r="P22" s="77"/>
      <c r="Q22" s="101"/>
      <c r="R22" s="168"/>
      <c r="S22" s="76"/>
      <c r="T22" s="77"/>
      <c r="U22" s="76"/>
      <c r="V22" s="77"/>
      <c r="W22" s="76"/>
      <c r="X22" s="77"/>
      <c r="Y22" s="1"/>
      <c r="Z22" s="1"/>
      <c r="AA22" s="1"/>
    </row>
    <row r="23" spans="1:28" ht="18.75" thickBot="1" x14ac:dyDescent="0.3">
      <c r="A23" s="66"/>
      <c r="B23" s="204" t="s">
        <v>23</v>
      </c>
      <c r="C23" s="204"/>
      <c r="D23" s="204"/>
      <c r="E23" s="204"/>
      <c r="F23" s="204"/>
      <c r="G23" s="67"/>
      <c r="H23" s="67"/>
      <c r="I23" s="67"/>
      <c r="J23" s="67"/>
      <c r="K23" s="204"/>
      <c r="L23" s="204"/>
      <c r="M23" s="67"/>
      <c r="N23" s="204"/>
      <c r="O23" s="67"/>
      <c r="P23" s="204"/>
      <c r="Q23" s="215"/>
      <c r="R23" s="169"/>
      <c r="S23" s="204"/>
      <c r="T23" s="204"/>
      <c r="U23" s="204"/>
      <c r="V23" s="204"/>
      <c r="W23" s="204"/>
      <c r="X23" s="204"/>
      <c r="Y23" s="1"/>
      <c r="Z23" s="1"/>
      <c r="AA23" s="1"/>
    </row>
    <row r="24" spans="1:28" ht="13.5" thickTop="1" x14ac:dyDescent="0.2">
      <c r="A24" s="16">
        <v>10</v>
      </c>
      <c r="B24" s="300" t="s">
        <v>128</v>
      </c>
      <c r="C24" s="8"/>
      <c r="D24" s="52">
        <f>SUM(G24:X24)</f>
        <v>10</v>
      </c>
      <c r="E24" s="52"/>
      <c r="F24" s="52"/>
      <c r="G24" s="61"/>
      <c r="H24" s="62"/>
      <c r="I24" s="61">
        <v>1</v>
      </c>
      <c r="J24" s="62">
        <v>1</v>
      </c>
      <c r="K24" s="61">
        <v>1</v>
      </c>
      <c r="L24" s="155">
        <v>1</v>
      </c>
      <c r="M24" s="61"/>
      <c r="N24" s="62"/>
      <c r="O24" s="61"/>
      <c r="P24" s="62"/>
      <c r="Q24" s="170">
        <v>1</v>
      </c>
      <c r="R24" s="171">
        <v>1</v>
      </c>
      <c r="S24" s="61">
        <v>1</v>
      </c>
      <c r="T24" s="60">
        <v>1</v>
      </c>
      <c r="U24" s="216"/>
      <c r="V24" s="60"/>
      <c r="W24" s="216">
        <v>1</v>
      </c>
      <c r="X24" s="60">
        <v>1</v>
      </c>
      <c r="Y24" s="1"/>
      <c r="Z24" s="1"/>
      <c r="AA24" s="1"/>
    </row>
    <row r="25" spans="1:28" ht="12.75" x14ac:dyDescent="0.2">
      <c r="A25" s="15">
        <v>46</v>
      </c>
      <c r="B25" s="84" t="s">
        <v>147</v>
      </c>
      <c r="C25" s="8"/>
      <c r="D25" s="233">
        <f>SUM(G25:X25)</f>
        <v>2</v>
      </c>
      <c r="E25" s="211"/>
      <c r="F25" s="211"/>
      <c r="G25" s="197"/>
      <c r="H25" s="90"/>
      <c r="I25" s="197"/>
      <c r="J25" s="90"/>
      <c r="K25" s="197"/>
      <c r="L25" s="159"/>
      <c r="M25" s="163"/>
      <c r="N25" s="217"/>
      <c r="O25" s="163">
        <v>1</v>
      </c>
      <c r="P25" s="217">
        <v>1</v>
      </c>
      <c r="Q25" s="163"/>
      <c r="R25" s="218"/>
      <c r="S25" s="197"/>
      <c r="T25" s="79"/>
      <c r="U25" s="78"/>
      <c r="V25" s="79"/>
      <c r="W25" s="78"/>
      <c r="X25" s="79"/>
      <c r="Y25" s="128"/>
      <c r="Z25" s="1"/>
      <c r="AA25" s="1"/>
    </row>
    <row r="26" spans="1:28" ht="12.75" x14ac:dyDescent="0.2">
      <c r="A26" s="15">
        <v>31</v>
      </c>
      <c r="B26" s="84" t="s">
        <v>188</v>
      </c>
      <c r="C26" s="7"/>
      <c r="D26" s="233">
        <f>SUM(G26:X26)</f>
        <v>2</v>
      </c>
      <c r="E26" s="211"/>
      <c r="F26" s="211"/>
      <c r="G26" s="76"/>
      <c r="H26" s="77"/>
      <c r="I26" s="76"/>
      <c r="J26" s="77"/>
      <c r="K26" s="76"/>
      <c r="L26" s="158"/>
      <c r="M26" s="76"/>
      <c r="N26" s="77"/>
      <c r="O26" s="76"/>
      <c r="P26" s="77"/>
      <c r="Q26" s="76"/>
      <c r="R26" s="158"/>
      <c r="S26" s="76"/>
      <c r="T26" s="77"/>
      <c r="U26" s="76">
        <v>1</v>
      </c>
      <c r="V26" s="77">
        <v>1</v>
      </c>
      <c r="W26" s="76"/>
      <c r="X26" s="77"/>
      <c r="Y26" s="176"/>
      <c r="Z26" s="1"/>
      <c r="AA26" s="1"/>
    </row>
    <row r="27" spans="1:28" ht="12.75" x14ac:dyDescent="0.2">
      <c r="A27" s="15"/>
      <c r="B27" s="7"/>
      <c r="C27" s="7"/>
      <c r="D27" s="233">
        <f>SUM(G27:X27)</f>
        <v>0</v>
      </c>
      <c r="E27" s="211"/>
      <c r="F27" s="211"/>
      <c r="G27" s="76"/>
      <c r="H27" s="77"/>
      <c r="I27" s="76"/>
      <c r="J27" s="77"/>
      <c r="K27" s="76"/>
      <c r="L27" s="158"/>
      <c r="M27" s="76"/>
      <c r="N27" s="77"/>
      <c r="O27" s="76"/>
      <c r="P27" s="77"/>
      <c r="Q27" s="76"/>
      <c r="R27" s="158"/>
      <c r="S27" s="76"/>
      <c r="T27" s="77"/>
      <c r="U27" s="76"/>
      <c r="V27" s="77"/>
      <c r="W27" s="76"/>
      <c r="X27" s="77"/>
      <c r="Y27" s="176"/>
      <c r="Z27" s="1"/>
      <c r="AA27" s="1"/>
    </row>
    <row r="28" spans="1:28" ht="13.5" thickBot="1" x14ac:dyDescent="0.25">
      <c r="A28" s="94"/>
      <c r="B28" s="10"/>
      <c r="C28" s="10"/>
      <c r="D28" s="236">
        <f>SUM(G28:X28)</f>
        <v>0</v>
      </c>
      <c r="E28" s="629"/>
      <c r="F28" s="629"/>
      <c r="G28" s="220"/>
      <c r="H28" s="60"/>
      <c r="I28" s="220"/>
      <c r="J28" s="60"/>
      <c r="K28" s="220"/>
      <c r="L28" s="160"/>
      <c r="M28" s="164"/>
      <c r="N28" s="221"/>
      <c r="O28" s="164"/>
      <c r="P28" s="221"/>
      <c r="Q28" s="164"/>
      <c r="R28" s="222"/>
      <c r="S28" s="220"/>
      <c r="T28" s="60"/>
      <c r="U28" s="216"/>
      <c r="V28" s="60"/>
      <c r="W28" s="216"/>
      <c r="X28" s="60"/>
      <c r="Y28" s="1"/>
    </row>
    <row r="29" spans="1:28" ht="12.75" x14ac:dyDescent="0.2">
      <c r="B29" s="6" t="s">
        <v>77</v>
      </c>
      <c r="C29" s="6"/>
      <c r="D29" s="422">
        <f>AVERAGE(G29:V29)</f>
        <v>1.375</v>
      </c>
      <c r="E29" s="422"/>
      <c r="F29" s="422"/>
      <c r="G29" s="118">
        <f t="shared" ref="G29:X29" si="2">COUNTA(G11:G15)</f>
        <v>0</v>
      </c>
      <c r="H29" s="118">
        <f t="shared" si="2"/>
        <v>0</v>
      </c>
      <c r="I29" s="118">
        <f t="shared" si="2"/>
        <v>2</v>
      </c>
      <c r="J29" s="118">
        <f t="shared" si="2"/>
        <v>2</v>
      </c>
      <c r="K29" s="118">
        <f t="shared" si="2"/>
        <v>2</v>
      </c>
      <c r="L29" s="118">
        <f t="shared" si="2"/>
        <v>2</v>
      </c>
      <c r="M29" s="118">
        <f t="shared" si="2"/>
        <v>0</v>
      </c>
      <c r="N29" s="118">
        <f t="shared" si="2"/>
        <v>0</v>
      </c>
      <c r="O29" s="118">
        <f t="shared" si="2"/>
        <v>2</v>
      </c>
      <c r="P29" s="118">
        <f t="shared" si="2"/>
        <v>2</v>
      </c>
      <c r="Q29" s="118">
        <f t="shared" si="2"/>
        <v>2</v>
      </c>
      <c r="R29" s="118">
        <f t="shared" si="2"/>
        <v>2</v>
      </c>
      <c r="S29" s="118">
        <f t="shared" si="2"/>
        <v>2</v>
      </c>
      <c r="T29" s="118">
        <f t="shared" si="2"/>
        <v>2</v>
      </c>
      <c r="U29" s="118">
        <f t="shared" si="2"/>
        <v>1</v>
      </c>
      <c r="V29" s="118">
        <f t="shared" si="2"/>
        <v>1</v>
      </c>
      <c r="W29" s="118">
        <f t="shared" si="2"/>
        <v>2</v>
      </c>
      <c r="X29" s="118">
        <f t="shared" si="2"/>
        <v>2</v>
      </c>
      <c r="Y29" s="1"/>
    </row>
    <row r="30" spans="1:28" ht="12.75" x14ac:dyDescent="0.2">
      <c r="X30" s="2"/>
      <c r="Y30" s="1"/>
      <c r="Z30" s="1"/>
      <c r="AA30" s="1"/>
      <c r="AB30" s="1"/>
    </row>
    <row r="31" spans="1:28" ht="12.75" x14ac:dyDescent="0.2">
      <c r="X31" s="2"/>
      <c r="Y31" s="9"/>
      <c r="Z31" s="1"/>
      <c r="AA31" s="1"/>
      <c r="AB31" s="9"/>
    </row>
    <row r="32" spans="1:28" ht="12.75" x14ac:dyDescent="0.2">
      <c r="W32" s="1"/>
      <c r="X32" s="1"/>
      <c r="Y32" s="9"/>
      <c r="Z32" s="9"/>
    </row>
    <row r="33" spans="1:29" ht="13.5" customHeight="1" x14ac:dyDescent="0.2">
      <c r="W33" s="9"/>
      <c r="X33" s="9"/>
      <c r="Y33" s="1"/>
      <c r="Z33" s="1"/>
    </row>
    <row r="34" spans="1:29" ht="13.5" customHeight="1" x14ac:dyDescent="0.2">
      <c r="W34" s="9"/>
      <c r="X34" s="9"/>
      <c r="Y34" s="9"/>
      <c r="Z34" s="1"/>
    </row>
    <row r="35" spans="1:29" ht="12.75" x14ac:dyDescent="0.2">
      <c r="W35" s="1"/>
      <c r="X35" s="1"/>
      <c r="Y35" s="9"/>
      <c r="Z35" s="9"/>
    </row>
    <row r="36" spans="1:29" ht="12.75" x14ac:dyDescent="0.2">
      <c r="W36" s="9"/>
      <c r="X36" s="9"/>
      <c r="Y36" s="2"/>
      <c r="Z36" s="9"/>
    </row>
    <row r="37" spans="1:29" ht="12.75" x14ac:dyDescent="0.2">
      <c r="W37" s="9"/>
      <c r="X37" s="9"/>
      <c r="Y37" s="9"/>
    </row>
    <row r="38" spans="1:29" ht="12.75" x14ac:dyDescent="0.2">
      <c r="W38" s="2"/>
      <c r="X38" s="2"/>
      <c r="Y38" s="9"/>
      <c r="Z38" s="9"/>
    </row>
    <row r="39" spans="1:29" ht="12.75" x14ac:dyDescent="0.2">
      <c r="W39" s="9"/>
      <c r="X39" s="9"/>
      <c r="Y39" s="9"/>
      <c r="Z39" s="9"/>
    </row>
    <row r="40" spans="1:29" ht="13.5" customHeight="1" x14ac:dyDescent="0.2">
      <c r="Z40" s="9"/>
      <c r="AA40" s="9"/>
      <c r="AB40" s="1"/>
      <c r="AC40" s="1"/>
    </row>
    <row r="41" spans="1:29" ht="12.75" x14ac:dyDescent="0.2">
      <c r="Z41" s="9"/>
      <c r="AA41" s="9"/>
      <c r="AB41" s="9"/>
      <c r="AC41" s="9"/>
    </row>
    <row r="42" spans="1:29" ht="12.75" x14ac:dyDescent="0.2">
      <c r="Z42" s="1"/>
      <c r="AA42" s="1"/>
      <c r="AB42" s="9"/>
      <c r="AC42" s="9"/>
    </row>
    <row r="43" spans="1:29" ht="12.75" x14ac:dyDescent="0.2">
      <c r="Z43" s="9"/>
      <c r="AA43" s="9"/>
      <c r="AB43" s="1"/>
      <c r="AC43" s="9"/>
    </row>
    <row r="44" spans="1:29" s="1" customFormat="1" ht="12.75" x14ac:dyDescent="0.2">
      <c r="A44" s="12"/>
      <c r="B44" s="2"/>
      <c r="C44" s="2"/>
      <c r="D44" s="2"/>
      <c r="E44" s="2"/>
      <c r="F44" s="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9"/>
      <c r="AA44" s="9"/>
      <c r="AB44" s="2"/>
    </row>
    <row r="45" spans="1:29" ht="12.75" x14ac:dyDescent="0.2">
      <c r="Z45" s="1"/>
      <c r="AA45" s="1"/>
    </row>
    <row r="53" spans="25:25" x14ac:dyDescent="0.15">
      <c r="Y53" s="2"/>
    </row>
  </sheetData>
  <sortState ref="A11:V15">
    <sortCondition descending="1" ref="D11:D15"/>
  </sortState>
  <mergeCells count="35">
    <mergeCell ref="A1:Z1"/>
    <mergeCell ref="B3:D3"/>
    <mergeCell ref="L3:Q3"/>
    <mergeCell ref="U3:AC3"/>
    <mergeCell ref="B4:D4"/>
    <mergeCell ref="L4:N4"/>
    <mergeCell ref="U4:W4"/>
    <mergeCell ref="B5:D5"/>
    <mergeCell ref="U5:W5"/>
    <mergeCell ref="G7:H7"/>
    <mergeCell ref="I7:J7"/>
    <mergeCell ref="K7:L7"/>
    <mergeCell ref="M7:N7"/>
    <mergeCell ref="O7:P7"/>
    <mergeCell ref="S7:T7"/>
    <mergeCell ref="W7:X7"/>
    <mergeCell ref="Q7:R7"/>
    <mergeCell ref="Q9:R9"/>
    <mergeCell ref="S9:T9"/>
    <mergeCell ref="G8:H8"/>
    <mergeCell ref="I8:J8"/>
    <mergeCell ref="K8:L8"/>
    <mergeCell ref="M8:N8"/>
    <mergeCell ref="O8:P8"/>
    <mergeCell ref="Q8:R8"/>
    <mergeCell ref="G9:H9"/>
    <mergeCell ref="I9:J9"/>
    <mergeCell ref="K9:L9"/>
    <mergeCell ref="M9:N9"/>
    <mergeCell ref="O9:P9"/>
    <mergeCell ref="U9:V9"/>
    <mergeCell ref="W9:X9"/>
    <mergeCell ref="S8:T8"/>
    <mergeCell ref="U8:V8"/>
    <mergeCell ref="W8:X8"/>
  </mergeCells>
  <conditionalFormatting sqref="G24:H25 K24:L25 G22:H22 H19:H20 J22 K27:L28 G27:H28 O24:X28">
    <cfRule type="cellIs" dxfId="25" priority="8" stopIfTrue="1" operator="greaterThan">
      <formula>0</formula>
    </cfRule>
  </conditionalFormatting>
  <conditionalFormatting sqref="G17:H18 H21 G19:G21 I19:I21 K17:X22">
    <cfRule type="cellIs" dxfId="24" priority="7" stopIfTrue="1" operator="greaterThan">
      <formula>0</formula>
    </cfRule>
  </conditionalFormatting>
  <conditionalFormatting sqref="M24:N25 M27:N28">
    <cfRule type="cellIs" dxfId="23" priority="6" stopIfTrue="1" operator="greaterThan">
      <formula>0</formula>
    </cfRule>
  </conditionalFormatting>
  <conditionalFormatting sqref="I22 I24:J25 J20 I27:J28">
    <cfRule type="cellIs" dxfId="22" priority="5" stopIfTrue="1" operator="greaterThan">
      <formula>0</formula>
    </cfRule>
  </conditionalFormatting>
  <conditionalFormatting sqref="I17:J18 J21 J19">
    <cfRule type="cellIs" dxfId="21" priority="4" stopIfTrue="1" operator="greaterThan">
      <formula>0</formula>
    </cfRule>
  </conditionalFormatting>
  <conditionalFormatting sqref="K26:L26 G26:H26">
    <cfRule type="cellIs" dxfId="20" priority="3" stopIfTrue="1" operator="greaterThan">
      <formula>0</formula>
    </cfRule>
  </conditionalFormatting>
  <conditionalFormatting sqref="M26:N26">
    <cfRule type="cellIs" dxfId="19" priority="2" stopIfTrue="1" operator="greaterThan">
      <formula>0</formula>
    </cfRule>
  </conditionalFormatting>
  <conditionalFormatting sqref="I26:J26">
    <cfRule type="cellIs" dxfId="18" priority="1" stopIfTrue="1" operator="greaterThan">
      <formula>0</formula>
    </cfRule>
  </conditionalFormatting>
  <printOptions horizontalCentered="1"/>
  <pageMargins left="0.27559055118110237" right="0.27559055118110237" top="0.98425196850393704" bottom="0.98425196850393704" header="0.35433070866141736" footer="0.27559055118110237"/>
  <pageSetup paperSize="9" scale="85" orientation="landscape" r:id="rId1"/>
  <headerFooter alignWithMargins="0">
    <oddHeader xml:space="preserve">&amp;C&amp;"Century Schoolbook,Bold"&amp;12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3"/>
  <sheetViews>
    <sheetView zoomScale="80" zoomScaleNormal="80" workbookViewId="0">
      <selection activeCell="J32" sqref="J32"/>
    </sheetView>
  </sheetViews>
  <sheetFormatPr defaultRowHeight="10.5" x14ac:dyDescent="0.15"/>
  <cols>
    <col min="1" max="1" width="6.85546875" style="12" bestFit="1" customWidth="1"/>
    <col min="2" max="2" width="27.42578125" style="2" customWidth="1"/>
    <col min="3" max="3" width="6.42578125" style="2" hidden="1" customWidth="1"/>
    <col min="4" max="4" width="6" style="2" customWidth="1"/>
    <col min="5" max="23" width="4.7109375" style="12" customWidth="1"/>
    <col min="24" max="25" width="4.7109375" style="2" customWidth="1"/>
    <col min="26" max="26" width="6.5703125" style="2" bestFit="1" customWidth="1"/>
    <col min="27" max="27" width="9.140625" style="2"/>
    <col min="28" max="28" width="2.85546875" style="2" customWidth="1"/>
    <col min="29" max="29" width="5.140625" style="2" customWidth="1"/>
    <col min="30" max="16384" width="9.140625" style="2"/>
  </cols>
  <sheetData>
    <row r="1" spans="1:29" ht="12.75" x14ac:dyDescent="0.2">
      <c r="A1" s="671" t="s">
        <v>149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1"/>
      <c r="Z1" s="1"/>
      <c r="AA1" s="1"/>
    </row>
    <row r="2" spans="1:29" ht="12.75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1"/>
      <c r="Y2" s="1"/>
      <c r="Z2" s="1"/>
      <c r="AA2" s="1"/>
      <c r="AB2" s="1"/>
    </row>
    <row r="3" spans="1:29" ht="12.75" x14ac:dyDescent="0.2">
      <c r="A3" s="31"/>
      <c r="B3" s="647" t="s">
        <v>5</v>
      </c>
      <c r="C3" s="672"/>
      <c r="D3" s="648"/>
      <c r="F3" s="2"/>
      <c r="G3" s="2"/>
      <c r="H3" s="262">
        <v>0</v>
      </c>
      <c r="I3" s="31"/>
      <c r="J3" s="649" t="s">
        <v>10</v>
      </c>
      <c r="K3" s="650"/>
      <c r="L3" s="650"/>
      <c r="M3" s="650"/>
      <c r="N3" s="650"/>
      <c r="O3" s="651"/>
      <c r="Q3" s="263">
        <v>0</v>
      </c>
      <c r="S3" s="641" t="s">
        <v>15</v>
      </c>
      <c r="T3" s="642"/>
      <c r="U3" s="642"/>
      <c r="V3" s="642"/>
      <c r="W3" s="642"/>
      <c r="X3" s="642"/>
      <c r="Y3" s="642"/>
      <c r="Z3" s="642"/>
      <c r="AA3" s="643"/>
      <c r="AB3" s="49"/>
      <c r="AC3" s="264">
        <v>0</v>
      </c>
    </row>
    <row r="4" spans="1:29" ht="12.75" x14ac:dyDescent="0.2">
      <c r="A4" s="31"/>
      <c r="B4" s="652" t="s">
        <v>6</v>
      </c>
      <c r="C4" s="673"/>
      <c r="D4" s="653"/>
      <c r="F4" s="2"/>
      <c r="G4" s="31"/>
      <c r="H4" s="31"/>
      <c r="I4" s="31"/>
      <c r="J4" s="657" t="s">
        <v>88</v>
      </c>
      <c r="K4" s="658"/>
      <c r="L4" s="659"/>
      <c r="M4" s="381"/>
      <c r="N4" s="381"/>
      <c r="O4" s="381"/>
      <c r="S4" s="654" t="s">
        <v>36</v>
      </c>
      <c r="T4" s="655"/>
      <c r="U4" s="656"/>
      <c r="V4" s="30"/>
      <c r="W4" s="265">
        <v>0</v>
      </c>
      <c r="X4" s="30"/>
      <c r="Y4" s="30"/>
      <c r="Z4" s="30"/>
      <c r="AA4" s="30"/>
      <c r="AB4" s="30"/>
      <c r="AC4" s="49"/>
    </row>
    <row r="5" spans="1:29" ht="12.75" x14ac:dyDescent="0.2">
      <c r="A5" s="31"/>
      <c r="B5" s="660" t="s">
        <v>14</v>
      </c>
      <c r="C5" s="674"/>
      <c r="D5" s="661"/>
      <c r="F5" s="2"/>
      <c r="G5" s="31"/>
      <c r="H5" s="31"/>
      <c r="J5" s="382"/>
      <c r="K5" s="382"/>
      <c r="L5" s="382"/>
      <c r="M5" s="382"/>
      <c r="N5" s="382"/>
      <c r="O5" s="382"/>
      <c r="P5" s="382"/>
      <c r="Q5" s="72"/>
      <c r="R5" s="72"/>
      <c r="S5" s="644" t="s">
        <v>7</v>
      </c>
      <c r="T5" s="645"/>
      <c r="U5" s="646"/>
      <c r="V5" s="31"/>
      <c r="W5" s="266">
        <v>0</v>
      </c>
      <c r="X5" s="49"/>
    </row>
    <row r="6" spans="1:29" ht="13.5" thickBot="1" x14ac:dyDescent="0.25">
      <c r="A6" s="31"/>
      <c r="B6" s="268"/>
      <c r="C6" s="268"/>
      <c r="E6" s="31"/>
      <c r="F6" s="2"/>
      <c r="G6" s="2"/>
      <c r="H6" s="2"/>
      <c r="I6" s="2"/>
      <c r="J6" s="2"/>
      <c r="K6" s="2"/>
      <c r="L6" s="2"/>
      <c r="M6" s="2"/>
      <c r="N6" s="2"/>
      <c r="O6" s="31"/>
      <c r="P6" s="2"/>
      <c r="Q6" s="31"/>
      <c r="R6" s="2"/>
      <c r="S6" s="31"/>
      <c r="T6" s="31"/>
      <c r="U6" s="31"/>
      <c r="V6" s="31"/>
      <c r="W6" s="31"/>
      <c r="X6" s="1"/>
      <c r="Y6" s="1"/>
      <c r="Z6" s="1"/>
      <c r="AA6" s="1"/>
      <c r="AB6" s="1"/>
    </row>
    <row r="7" spans="1:29" ht="13.5" thickBot="1" x14ac:dyDescent="0.25">
      <c r="A7" s="3"/>
      <c r="D7" s="3"/>
      <c r="E7" s="638">
        <v>1</v>
      </c>
      <c r="F7" s="663"/>
      <c r="G7" s="638">
        <v>2</v>
      </c>
      <c r="H7" s="663"/>
      <c r="I7" s="664" t="s">
        <v>80</v>
      </c>
      <c r="J7" s="665"/>
      <c r="K7" s="638">
        <v>4</v>
      </c>
      <c r="L7" s="639"/>
      <c r="M7" s="638">
        <v>5</v>
      </c>
      <c r="N7" s="639"/>
      <c r="O7" s="638">
        <v>6</v>
      </c>
      <c r="P7" s="639"/>
      <c r="Q7" s="638">
        <v>7</v>
      </c>
      <c r="R7" s="639"/>
      <c r="S7" s="373">
        <v>8</v>
      </c>
      <c r="T7" s="374"/>
      <c r="U7" s="638">
        <v>9</v>
      </c>
      <c r="V7" s="639"/>
      <c r="W7" s="142"/>
      <c r="X7" s="1"/>
    </row>
    <row r="8" spans="1:29" s="4" customFormat="1" ht="12.75" customHeight="1" thickBot="1" x14ac:dyDescent="0.25">
      <c r="A8" s="28"/>
      <c r="D8" s="179"/>
      <c r="E8" s="662" t="s">
        <v>107</v>
      </c>
      <c r="F8" s="662"/>
      <c r="G8" s="662" t="s">
        <v>103</v>
      </c>
      <c r="H8" s="662"/>
      <c r="I8" s="662" t="s">
        <v>107</v>
      </c>
      <c r="J8" s="662"/>
      <c r="K8" s="662" t="s">
        <v>79</v>
      </c>
      <c r="L8" s="662"/>
      <c r="M8" s="662" t="s">
        <v>108</v>
      </c>
      <c r="N8" s="662"/>
      <c r="O8" s="666" t="s">
        <v>103</v>
      </c>
      <c r="P8" s="667"/>
      <c r="Q8" s="662" t="s">
        <v>108</v>
      </c>
      <c r="R8" s="662"/>
      <c r="S8" s="666" t="s">
        <v>109</v>
      </c>
      <c r="T8" s="667"/>
      <c r="U8" s="662" t="s">
        <v>103</v>
      </c>
      <c r="V8" s="662"/>
    </row>
    <row r="9" spans="1:29" s="5" customFormat="1" ht="13.5" thickBot="1" x14ac:dyDescent="0.25">
      <c r="A9" s="29"/>
      <c r="B9" s="45" t="s">
        <v>16</v>
      </c>
      <c r="C9" s="45"/>
      <c r="D9" s="192"/>
      <c r="E9" s="669">
        <v>42399</v>
      </c>
      <c r="F9" s="668"/>
      <c r="G9" s="668">
        <v>42441</v>
      </c>
      <c r="H9" s="668"/>
      <c r="I9" s="670">
        <v>42469</v>
      </c>
      <c r="J9" s="669"/>
      <c r="K9" s="668">
        <v>42525</v>
      </c>
      <c r="L9" s="668"/>
      <c r="M9" s="668">
        <v>42553</v>
      </c>
      <c r="N9" s="668"/>
      <c r="O9" s="670">
        <v>42588</v>
      </c>
      <c r="P9" s="669"/>
      <c r="Q9" s="668">
        <v>42623</v>
      </c>
      <c r="R9" s="668"/>
      <c r="S9" s="670">
        <v>42651</v>
      </c>
      <c r="T9" s="669"/>
      <c r="U9" s="668">
        <v>42693</v>
      </c>
      <c r="V9" s="668"/>
      <c r="W9" s="172">
        <f>SUM(W16:W17)</f>
        <v>0</v>
      </c>
    </row>
    <row r="10" spans="1:29" s="6" customFormat="1" ht="13.5" thickBot="1" x14ac:dyDescent="0.25">
      <c r="A10" s="71" t="s">
        <v>3</v>
      </c>
      <c r="B10" s="70" t="s">
        <v>0</v>
      </c>
      <c r="C10" s="70" t="s">
        <v>97</v>
      </c>
      <c r="D10" s="70" t="s">
        <v>17</v>
      </c>
      <c r="E10" s="56" t="s">
        <v>1</v>
      </c>
      <c r="F10" s="57" t="s">
        <v>2</v>
      </c>
      <c r="G10" s="56" t="s">
        <v>1</v>
      </c>
      <c r="H10" s="57" t="s">
        <v>2</v>
      </c>
      <c r="I10" s="55" t="s">
        <v>1</v>
      </c>
      <c r="J10" s="55" t="s">
        <v>2</v>
      </c>
      <c r="K10" s="56" t="s">
        <v>1</v>
      </c>
      <c r="L10" s="57" t="s">
        <v>2</v>
      </c>
      <c r="M10" s="56" t="s">
        <v>1</v>
      </c>
      <c r="N10" s="57" t="s">
        <v>2</v>
      </c>
      <c r="O10" s="56" t="s">
        <v>1</v>
      </c>
      <c r="P10" s="55" t="s">
        <v>2</v>
      </c>
      <c r="Q10" s="56" t="s">
        <v>1</v>
      </c>
      <c r="R10" s="57" t="s">
        <v>2</v>
      </c>
      <c r="S10" s="56" t="s">
        <v>1</v>
      </c>
      <c r="T10" s="55" t="s">
        <v>2</v>
      </c>
      <c r="U10" s="56" t="s">
        <v>1</v>
      </c>
      <c r="V10" s="57" t="s">
        <v>2</v>
      </c>
    </row>
    <row r="11" spans="1:29" ht="13.5" thickTop="1" x14ac:dyDescent="0.2">
      <c r="A11" s="16">
        <v>42</v>
      </c>
      <c r="B11" s="86" t="s">
        <v>169</v>
      </c>
      <c r="C11" s="294">
        <f>(COUNTA(E11:J11)+COUNTA(K11:P11)+COUNTA(Q11:T11)+COUNTA(U11:V11))/2</f>
        <v>2</v>
      </c>
      <c r="D11" s="233">
        <f>COUNTIF(E11:V11,1)</f>
        <v>3</v>
      </c>
      <c r="E11" s="41"/>
      <c r="F11" s="42"/>
      <c r="G11" s="41"/>
      <c r="H11" s="42"/>
      <c r="I11" s="197"/>
      <c r="J11" s="165"/>
      <c r="K11" s="266">
        <v>0</v>
      </c>
      <c r="L11" s="162">
        <v>1</v>
      </c>
      <c r="M11" s="161">
        <v>1</v>
      </c>
      <c r="N11" s="162">
        <v>1</v>
      </c>
      <c r="O11" s="161"/>
      <c r="P11" s="165"/>
      <c r="Q11" s="41"/>
      <c r="R11" s="42"/>
      <c r="S11" s="13"/>
      <c r="T11" s="42"/>
      <c r="U11" s="41"/>
      <c r="V11" s="42"/>
      <c r="W11" s="2"/>
      <c r="X11" s="27"/>
    </row>
    <row r="12" spans="1:29" ht="14.25" customHeight="1" x14ac:dyDescent="0.2">
      <c r="A12" s="16">
        <v>74</v>
      </c>
      <c r="B12" s="8" t="s">
        <v>151</v>
      </c>
      <c r="C12" s="301">
        <f>(COUNTA(E12:J12)+COUNTA(K12:P12)+COUNTA(Q12:T12)+COUNTA(U12:V12))/2</f>
        <v>1</v>
      </c>
      <c r="D12" s="233">
        <f>COUNTIF(E12:V12,1)</f>
        <v>2</v>
      </c>
      <c r="E12" s="41"/>
      <c r="F12" s="42"/>
      <c r="G12" s="41"/>
      <c r="H12" s="42"/>
      <c r="I12" s="197"/>
      <c r="J12" s="166"/>
      <c r="K12" s="41"/>
      <c r="L12" s="42"/>
      <c r="M12" s="41"/>
      <c r="N12" s="42"/>
      <c r="O12" s="41"/>
      <c r="P12" s="166"/>
      <c r="Q12" s="41">
        <v>1</v>
      </c>
      <c r="R12" s="42">
        <v>1</v>
      </c>
      <c r="S12" s="13"/>
      <c r="T12" s="42"/>
      <c r="U12" s="41"/>
      <c r="V12" s="42"/>
      <c r="W12" s="2"/>
    </row>
    <row r="13" spans="1:29" ht="12.75" x14ac:dyDescent="0.2">
      <c r="A13" s="16">
        <v>19</v>
      </c>
      <c r="B13" s="21" t="s">
        <v>154</v>
      </c>
      <c r="C13" s="8"/>
      <c r="D13" s="233">
        <f>COUNTIF(E13:V13,1)</f>
        <v>2</v>
      </c>
      <c r="E13" s="41"/>
      <c r="F13" s="42"/>
      <c r="G13" s="41"/>
      <c r="H13" s="42"/>
      <c r="I13" s="197"/>
      <c r="J13" s="166"/>
      <c r="K13" s="41"/>
      <c r="L13" s="14"/>
      <c r="M13" s="41"/>
      <c r="N13" s="14"/>
      <c r="O13" s="41"/>
      <c r="P13" s="166"/>
      <c r="Q13" s="41"/>
      <c r="R13" s="42"/>
      <c r="S13" s="41"/>
      <c r="T13" s="42"/>
      <c r="U13" s="41">
        <v>1</v>
      </c>
      <c r="V13" s="42">
        <v>1</v>
      </c>
      <c r="W13" s="2"/>
    </row>
    <row r="14" spans="1:29" ht="12.75" x14ac:dyDescent="0.2">
      <c r="A14" s="16"/>
      <c r="B14" s="8"/>
      <c r="C14" s="8"/>
      <c r="D14" s="211"/>
      <c r="E14" s="41"/>
      <c r="F14" s="42"/>
      <c r="G14" s="41"/>
      <c r="H14" s="42"/>
      <c r="I14" s="197"/>
      <c r="J14" s="166"/>
      <c r="K14" s="41"/>
      <c r="L14" s="42"/>
      <c r="M14" s="41"/>
      <c r="N14" s="42"/>
      <c r="O14" s="41"/>
      <c r="P14" s="166"/>
      <c r="Q14" s="41"/>
      <c r="R14" s="42"/>
      <c r="S14" s="13"/>
      <c r="T14" s="42"/>
      <c r="U14" s="41"/>
      <c r="V14" s="42"/>
      <c r="W14" s="2"/>
    </row>
    <row r="15" spans="1:29" ht="13.5" thickBot="1" x14ac:dyDescent="0.25">
      <c r="A15" s="17"/>
      <c r="B15" s="10"/>
      <c r="C15" s="10"/>
      <c r="D15" s="219"/>
      <c r="E15" s="63"/>
      <c r="F15" s="99"/>
      <c r="G15" s="63"/>
      <c r="H15" s="99"/>
      <c r="I15" s="226"/>
      <c r="J15" s="227"/>
      <c r="K15" s="63"/>
      <c r="L15" s="99"/>
      <c r="M15" s="63"/>
      <c r="N15" s="99"/>
      <c r="O15" s="63"/>
      <c r="P15" s="227"/>
      <c r="Q15" s="63"/>
      <c r="R15" s="99"/>
      <c r="S15" s="63"/>
      <c r="T15" s="99"/>
      <c r="U15" s="63"/>
      <c r="V15" s="99"/>
      <c r="W15" s="2"/>
    </row>
    <row r="16" spans="1:29" ht="18.75" thickBot="1" x14ac:dyDescent="0.3">
      <c r="A16" s="66"/>
      <c r="B16" s="204" t="s">
        <v>22</v>
      </c>
      <c r="C16" s="204"/>
      <c r="D16" s="205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7"/>
      <c r="P16" s="207"/>
      <c r="Q16" s="206"/>
      <c r="R16" s="206"/>
      <c r="S16" s="206"/>
      <c r="T16" s="206"/>
      <c r="U16" s="206"/>
      <c r="V16" s="206"/>
      <c r="W16" s="1"/>
      <c r="X16" s="1"/>
      <c r="Y16" s="1"/>
    </row>
    <row r="17" spans="1:26" ht="13.5" thickTop="1" x14ac:dyDescent="0.2">
      <c r="A17" s="16">
        <v>42</v>
      </c>
      <c r="B17" s="300" t="s">
        <v>169</v>
      </c>
      <c r="C17" s="8"/>
      <c r="D17" s="52">
        <f>SUM(E17:V17)</f>
        <v>3</v>
      </c>
      <c r="E17" s="50"/>
      <c r="F17" s="62"/>
      <c r="G17" s="50"/>
      <c r="H17" s="62"/>
      <c r="I17" s="61"/>
      <c r="J17" s="155"/>
      <c r="K17" s="61"/>
      <c r="L17" s="62">
        <v>1</v>
      </c>
      <c r="M17" s="61">
        <v>1</v>
      </c>
      <c r="N17" s="62">
        <v>1</v>
      </c>
      <c r="O17" s="170"/>
      <c r="P17" s="171"/>
      <c r="Q17" s="61"/>
      <c r="R17" s="62"/>
      <c r="S17" s="61"/>
      <c r="T17" s="62"/>
      <c r="U17" s="78"/>
      <c r="V17" s="79"/>
      <c r="W17" s="1"/>
      <c r="X17" s="1"/>
      <c r="Y17" s="1"/>
    </row>
    <row r="18" spans="1:26" ht="12.75" x14ac:dyDescent="0.2">
      <c r="A18" s="16">
        <v>74</v>
      </c>
      <c r="B18" s="8" t="s">
        <v>151</v>
      </c>
      <c r="C18" s="8"/>
      <c r="D18" s="52">
        <f>SUM(E18:V18)</f>
        <v>2</v>
      </c>
      <c r="E18" s="50"/>
      <c r="F18" s="53"/>
      <c r="G18" s="50"/>
      <c r="H18" s="53"/>
      <c r="I18" s="51"/>
      <c r="J18" s="156"/>
      <c r="K18" s="51"/>
      <c r="L18" s="53"/>
      <c r="M18" s="51"/>
      <c r="N18" s="53"/>
      <c r="O18" s="51"/>
      <c r="P18" s="156"/>
      <c r="Q18" s="51">
        <v>1</v>
      </c>
      <c r="R18" s="53">
        <v>1</v>
      </c>
      <c r="S18" s="51"/>
      <c r="T18" s="53"/>
      <c r="U18" s="51"/>
      <c r="V18" s="53"/>
      <c r="W18" s="1"/>
      <c r="X18" s="1"/>
      <c r="Y18" s="1"/>
    </row>
    <row r="19" spans="1:26" ht="14.25" customHeight="1" x14ac:dyDescent="0.2">
      <c r="A19" s="16">
        <v>19</v>
      </c>
      <c r="B19" s="21" t="s">
        <v>154</v>
      </c>
      <c r="C19" s="7"/>
      <c r="D19" s="52">
        <f>SUM(E19:V19)</f>
        <v>2</v>
      </c>
      <c r="E19" s="50"/>
      <c r="F19" s="77"/>
      <c r="G19" s="50"/>
      <c r="H19" s="77"/>
      <c r="I19" s="76"/>
      <c r="J19" s="158"/>
      <c r="K19" s="76"/>
      <c r="L19" s="77"/>
      <c r="M19" s="76"/>
      <c r="N19" s="77"/>
      <c r="O19" s="76"/>
      <c r="P19" s="158"/>
      <c r="Q19" s="76"/>
      <c r="R19" s="77"/>
      <c r="S19" s="76"/>
      <c r="T19" s="77"/>
      <c r="U19" s="76">
        <v>1</v>
      </c>
      <c r="V19" s="77">
        <v>1</v>
      </c>
      <c r="W19" s="1"/>
      <c r="X19" s="1"/>
      <c r="Y19" s="1"/>
    </row>
    <row r="20" spans="1:26" ht="12.75" x14ac:dyDescent="0.2">
      <c r="A20" s="15"/>
      <c r="B20" s="7"/>
      <c r="C20" s="8"/>
      <c r="D20" s="52">
        <f>SUM(E20:V20)</f>
        <v>0</v>
      </c>
      <c r="E20" s="50"/>
      <c r="F20" s="59"/>
      <c r="G20" s="50"/>
      <c r="H20" s="59"/>
      <c r="I20" s="58"/>
      <c r="J20" s="157"/>
      <c r="K20" s="58"/>
      <c r="L20" s="59"/>
      <c r="M20" s="58"/>
      <c r="N20" s="59"/>
      <c r="O20" s="58"/>
      <c r="P20" s="157"/>
      <c r="Q20" s="58"/>
      <c r="R20" s="59"/>
      <c r="S20" s="58"/>
      <c r="T20" s="59"/>
      <c r="U20" s="58"/>
      <c r="V20" s="59"/>
      <c r="W20" s="1"/>
      <c r="X20" s="1"/>
      <c r="Y20" s="1"/>
    </row>
    <row r="21" spans="1:26" ht="12.75" x14ac:dyDescent="0.2">
      <c r="A21" s="16"/>
      <c r="B21" s="300"/>
      <c r="C21" s="8"/>
      <c r="D21" s="211">
        <f>SUM(E21:V21)</f>
        <v>0</v>
      </c>
      <c r="E21" s="50"/>
      <c r="F21" s="59"/>
      <c r="G21" s="50"/>
      <c r="H21" s="59"/>
      <c r="I21" s="58"/>
      <c r="J21" s="157"/>
      <c r="K21" s="58"/>
      <c r="L21" s="59"/>
      <c r="M21" s="58"/>
      <c r="N21" s="59"/>
      <c r="O21" s="58"/>
      <c r="P21" s="157"/>
      <c r="Q21" s="58"/>
      <c r="R21" s="59"/>
      <c r="S21" s="58"/>
      <c r="T21" s="59"/>
      <c r="U21" s="58"/>
      <c r="V21" s="59"/>
      <c r="W21" s="1"/>
      <c r="X21" s="1"/>
      <c r="Y21" s="1"/>
    </row>
    <row r="22" spans="1:26" ht="13.5" thickBot="1" x14ac:dyDescent="0.25">
      <c r="A22" s="15"/>
      <c r="B22" s="21"/>
      <c r="C22" s="21"/>
      <c r="D22" s="235"/>
      <c r="E22" s="76"/>
      <c r="F22" s="77"/>
      <c r="G22" s="76"/>
      <c r="H22" s="77"/>
      <c r="I22" s="76"/>
      <c r="J22" s="158"/>
      <c r="K22" s="76"/>
      <c r="L22" s="77"/>
      <c r="M22" s="76"/>
      <c r="N22" s="77"/>
      <c r="O22" s="101"/>
      <c r="P22" s="168"/>
      <c r="Q22" s="76"/>
      <c r="R22" s="77"/>
      <c r="S22" s="76"/>
      <c r="T22" s="77"/>
      <c r="U22" s="76"/>
      <c r="V22" s="77"/>
      <c r="W22" s="1"/>
      <c r="X22" s="1"/>
      <c r="Y22" s="1"/>
    </row>
    <row r="23" spans="1:26" ht="18.75" thickBot="1" x14ac:dyDescent="0.3">
      <c r="A23" s="66"/>
      <c r="B23" s="204" t="s">
        <v>23</v>
      </c>
      <c r="C23" s="204"/>
      <c r="D23" s="204"/>
      <c r="E23" s="67"/>
      <c r="F23" s="67"/>
      <c r="G23" s="67"/>
      <c r="H23" s="67"/>
      <c r="I23" s="204"/>
      <c r="J23" s="204"/>
      <c r="K23" s="67"/>
      <c r="L23" s="204"/>
      <c r="M23" s="67"/>
      <c r="N23" s="204"/>
      <c r="O23" s="215"/>
      <c r="P23" s="169"/>
      <c r="Q23" s="204"/>
      <c r="R23" s="204"/>
      <c r="S23" s="204"/>
      <c r="T23" s="204"/>
      <c r="U23" s="204"/>
      <c r="V23" s="204"/>
      <c r="W23" s="1"/>
      <c r="X23" s="1"/>
      <c r="Y23" s="1"/>
    </row>
    <row r="24" spans="1:26" ht="13.5" thickTop="1" x14ac:dyDescent="0.2">
      <c r="A24" s="16">
        <v>42</v>
      </c>
      <c r="B24" s="300" t="s">
        <v>169</v>
      </c>
      <c r="C24" s="8"/>
      <c r="D24" s="52">
        <f>SUM(E24:V24)</f>
        <v>3</v>
      </c>
      <c r="E24" s="61"/>
      <c r="F24" s="62"/>
      <c r="G24" s="61"/>
      <c r="H24" s="62"/>
      <c r="I24" s="61"/>
      <c r="J24" s="155"/>
      <c r="K24" s="61"/>
      <c r="L24" s="62">
        <v>1</v>
      </c>
      <c r="M24" s="61">
        <v>1</v>
      </c>
      <c r="N24" s="62">
        <v>1</v>
      </c>
      <c r="O24" s="170"/>
      <c r="P24" s="171"/>
      <c r="Q24" s="61"/>
      <c r="R24" s="60"/>
      <c r="S24" s="216"/>
      <c r="T24" s="60"/>
      <c r="U24" s="216"/>
      <c r="V24" s="60"/>
      <c r="W24" s="1"/>
      <c r="X24" s="1"/>
      <c r="Y24" s="1"/>
    </row>
    <row r="25" spans="1:26" ht="12.75" x14ac:dyDescent="0.2">
      <c r="A25" s="16">
        <v>74</v>
      </c>
      <c r="B25" s="8" t="s">
        <v>151</v>
      </c>
      <c r="C25" s="8"/>
      <c r="D25" s="233">
        <f>SUM(E25:V25)</f>
        <v>2</v>
      </c>
      <c r="E25" s="197"/>
      <c r="F25" s="90"/>
      <c r="G25" s="197"/>
      <c r="H25" s="90"/>
      <c r="I25" s="197"/>
      <c r="J25" s="159"/>
      <c r="K25" s="163"/>
      <c r="L25" s="217"/>
      <c r="M25" s="163"/>
      <c r="N25" s="217"/>
      <c r="O25" s="163"/>
      <c r="P25" s="218"/>
      <c r="Q25" s="197">
        <v>1</v>
      </c>
      <c r="R25" s="79">
        <v>1</v>
      </c>
      <c r="S25" s="78"/>
      <c r="T25" s="79"/>
      <c r="U25" s="78"/>
      <c r="V25" s="79"/>
      <c r="W25" s="128"/>
      <c r="X25" s="1"/>
      <c r="Y25" s="1"/>
    </row>
    <row r="26" spans="1:26" ht="12.75" x14ac:dyDescent="0.2">
      <c r="A26" s="16">
        <v>19</v>
      </c>
      <c r="B26" s="21" t="s">
        <v>154</v>
      </c>
      <c r="C26" s="7"/>
      <c r="D26" s="233">
        <f>SUM(E26:V26)</f>
        <v>2</v>
      </c>
      <c r="E26" s="76"/>
      <c r="F26" s="77"/>
      <c r="G26" s="76"/>
      <c r="H26" s="77"/>
      <c r="I26" s="76"/>
      <c r="J26" s="158"/>
      <c r="K26" s="76"/>
      <c r="L26" s="77"/>
      <c r="M26" s="76"/>
      <c r="N26" s="77"/>
      <c r="O26" s="76"/>
      <c r="P26" s="158"/>
      <c r="Q26" s="76"/>
      <c r="R26" s="77"/>
      <c r="S26" s="76"/>
      <c r="T26" s="77"/>
      <c r="U26" s="76">
        <v>1</v>
      </c>
      <c r="V26" s="77">
        <v>1</v>
      </c>
      <c r="W26" s="176"/>
      <c r="X26" s="1"/>
      <c r="Y26" s="1"/>
    </row>
    <row r="27" spans="1:26" ht="12.75" x14ac:dyDescent="0.2">
      <c r="A27" s="15"/>
      <c r="B27" s="7"/>
      <c r="C27" s="7"/>
      <c r="D27" s="233">
        <f>SUM(E27:V27)</f>
        <v>0</v>
      </c>
      <c r="E27" s="76"/>
      <c r="F27" s="77"/>
      <c r="G27" s="76"/>
      <c r="H27" s="77"/>
      <c r="I27" s="76"/>
      <c r="J27" s="158"/>
      <c r="K27" s="76"/>
      <c r="L27" s="77"/>
      <c r="M27" s="76"/>
      <c r="N27" s="77"/>
      <c r="O27" s="76"/>
      <c r="P27" s="158"/>
      <c r="Q27" s="76"/>
      <c r="R27" s="77"/>
      <c r="S27" s="76"/>
      <c r="T27" s="77"/>
      <c r="U27" s="76"/>
      <c r="V27" s="77"/>
      <c r="W27" s="176"/>
      <c r="X27" s="1"/>
      <c r="Y27" s="1"/>
    </row>
    <row r="28" spans="1:26" ht="13.5" thickBot="1" x14ac:dyDescent="0.25">
      <c r="A28" s="94"/>
      <c r="B28" s="10"/>
      <c r="C28" s="10"/>
      <c r="D28" s="236">
        <f>SUM(E28:V28)</f>
        <v>0</v>
      </c>
      <c r="E28" s="220"/>
      <c r="F28" s="60"/>
      <c r="G28" s="220"/>
      <c r="H28" s="60"/>
      <c r="I28" s="220"/>
      <c r="J28" s="160"/>
      <c r="K28" s="164"/>
      <c r="L28" s="221"/>
      <c r="M28" s="164"/>
      <c r="N28" s="221"/>
      <c r="O28" s="164"/>
      <c r="P28" s="222"/>
      <c r="Q28" s="220"/>
      <c r="R28" s="60"/>
      <c r="S28" s="216"/>
      <c r="T28" s="60"/>
      <c r="U28" s="216"/>
      <c r="V28" s="60"/>
      <c r="W28" s="1"/>
    </row>
    <row r="29" spans="1:26" ht="12.75" x14ac:dyDescent="0.2">
      <c r="B29" s="6" t="s">
        <v>77</v>
      </c>
      <c r="C29" s="6"/>
      <c r="D29" s="422">
        <f>AVERAGE(E29:P29)</f>
        <v>0.33333333333333331</v>
      </c>
      <c r="E29" s="118">
        <f t="shared" ref="E29:V29" si="0">COUNTA(E11:E15)</f>
        <v>0</v>
      </c>
      <c r="F29" s="118">
        <f t="shared" si="0"/>
        <v>0</v>
      </c>
      <c r="G29" s="118">
        <f t="shared" si="0"/>
        <v>0</v>
      </c>
      <c r="H29" s="118">
        <f t="shared" si="0"/>
        <v>0</v>
      </c>
      <c r="I29" s="118">
        <f t="shared" si="0"/>
        <v>0</v>
      </c>
      <c r="J29" s="118">
        <f t="shared" si="0"/>
        <v>0</v>
      </c>
      <c r="K29" s="118">
        <f t="shared" si="0"/>
        <v>1</v>
      </c>
      <c r="L29" s="118">
        <f t="shared" si="0"/>
        <v>1</v>
      </c>
      <c r="M29" s="118">
        <f t="shared" si="0"/>
        <v>1</v>
      </c>
      <c r="N29" s="118">
        <f t="shared" si="0"/>
        <v>1</v>
      </c>
      <c r="O29" s="118">
        <f t="shared" si="0"/>
        <v>0</v>
      </c>
      <c r="P29" s="118">
        <f t="shared" si="0"/>
        <v>0</v>
      </c>
      <c r="Q29" s="118">
        <f t="shared" si="0"/>
        <v>1</v>
      </c>
      <c r="R29" s="118">
        <f t="shared" si="0"/>
        <v>1</v>
      </c>
      <c r="S29" s="118">
        <f t="shared" si="0"/>
        <v>0</v>
      </c>
      <c r="T29" s="118">
        <f t="shared" si="0"/>
        <v>0</v>
      </c>
      <c r="U29" s="118">
        <f t="shared" si="0"/>
        <v>1</v>
      </c>
      <c r="V29" s="118">
        <f t="shared" si="0"/>
        <v>1</v>
      </c>
      <c r="W29" s="1"/>
    </row>
    <row r="30" spans="1:26" ht="12.75" x14ac:dyDescent="0.2">
      <c r="V30" s="2"/>
      <c r="W30" s="1"/>
      <c r="X30" s="1"/>
      <c r="Y30" s="1"/>
      <c r="Z30" s="1"/>
    </row>
    <row r="31" spans="1:26" ht="12.75" x14ac:dyDescent="0.2">
      <c r="V31" s="2"/>
      <c r="W31" s="9"/>
      <c r="X31" s="1"/>
      <c r="Y31" s="1"/>
      <c r="Z31" s="9"/>
    </row>
    <row r="32" spans="1:26" ht="12.75" x14ac:dyDescent="0.2">
      <c r="U32" s="1"/>
      <c r="V32" s="1"/>
      <c r="W32" s="9"/>
      <c r="X32" s="9"/>
    </row>
    <row r="33" spans="1:27" ht="13.5" customHeight="1" x14ac:dyDescent="0.2">
      <c r="U33" s="9"/>
      <c r="V33" s="9"/>
      <c r="W33" s="1"/>
      <c r="X33" s="1"/>
    </row>
    <row r="34" spans="1:27" ht="13.5" customHeight="1" x14ac:dyDescent="0.2">
      <c r="U34" s="9"/>
      <c r="V34" s="9"/>
      <c r="W34" s="9"/>
      <c r="X34" s="1"/>
    </row>
    <row r="35" spans="1:27" ht="12.75" x14ac:dyDescent="0.2">
      <c r="U35" s="1"/>
      <c r="V35" s="1"/>
      <c r="W35" s="9"/>
      <c r="X35" s="9"/>
    </row>
    <row r="36" spans="1:27" ht="12.75" x14ac:dyDescent="0.2">
      <c r="U36" s="9"/>
      <c r="V36" s="9"/>
      <c r="W36" s="2"/>
      <c r="X36" s="9"/>
    </row>
    <row r="37" spans="1:27" ht="12.75" x14ac:dyDescent="0.2">
      <c r="U37" s="9"/>
      <c r="V37" s="9"/>
      <c r="W37" s="9"/>
    </row>
    <row r="38" spans="1:27" ht="12.75" x14ac:dyDescent="0.2">
      <c r="U38" s="2"/>
      <c r="V38" s="2"/>
      <c r="W38" s="9"/>
      <c r="X38" s="9"/>
    </row>
    <row r="39" spans="1:27" ht="12.75" x14ac:dyDescent="0.2">
      <c r="U39" s="9"/>
      <c r="V39" s="9"/>
      <c r="W39" s="9"/>
      <c r="X39" s="9"/>
    </row>
    <row r="40" spans="1:27" ht="13.5" customHeight="1" x14ac:dyDescent="0.2">
      <c r="X40" s="9"/>
      <c r="Y40" s="9"/>
      <c r="Z40" s="1"/>
      <c r="AA40" s="1"/>
    </row>
    <row r="41" spans="1:27" ht="12.75" x14ac:dyDescent="0.2">
      <c r="X41" s="9"/>
      <c r="Y41" s="9"/>
      <c r="Z41" s="9"/>
      <c r="AA41" s="9"/>
    </row>
    <row r="42" spans="1:27" ht="12.75" x14ac:dyDescent="0.2">
      <c r="X42" s="1"/>
      <c r="Y42" s="1"/>
      <c r="Z42" s="9"/>
      <c r="AA42" s="9"/>
    </row>
    <row r="43" spans="1:27" ht="12.75" x14ac:dyDescent="0.2">
      <c r="X43" s="9"/>
      <c r="Y43" s="9"/>
      <c r="Z43" s="1"/>
      <c r="AA43" s="9"/>
    </row>
    <row r="44" spans="1:27" s="1" customFormat="1" ht="12.75" x14ac:dyDescent="0.2">
      <c r="A44" s="12"/>
      <c r="B44" s="2"/>
      <c r="C44" s="2"/>
      <c r="D44" s="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9"/>
      <c r="Y44" s="9"/>
      <c r="Z44" s="2"/>
    </row>
    <row r="45" spans="1:27" ht="12.75" x14ac:dyDescent="0.2">
      <c r="X45" s="1"/>
      <c r="Y45" s="1"/>
    </row>
    <row r="53" spans="23:23" x14ac:dyDescent="0.15">
      <c r="W53" s="2"/>
    </row>
  </sheetData>
  <sortState ref="A11:C21">
    <sortCondition ref="A11:A21"/>
  </sortState>
  <mergeCells count="35">
    <mergeCell ref="U9:V9"/>
    <mergeCell ref="E9:F9"/>
    <mergeCell ref="K9:L9"/>
    <mergeCell ref="M9:N9"/>
    <mergeCell ref="G9:H9"/>
    <mergeCell ref="I9:J9"/>
    <mergeCell ref="O9:P9"/>
    <mergeCell ref="S9:T9"/>
    <mergeCell ref="Q9:R9"/>
    <mergeCell ref="U8:V8"/>
    <mergeCell ref="E7:F7"/>
    <mergeCell ref="U7:V7"/>
    <mergeCell ref="E8:F8"/>
    <mergeCell ref="M7:N7"/>
    <mergeCell ref="G7:H7"/>
    <mergeCell ref="G8:H8"/>
    <mergeCell ref="K8:L8"/>
    <mergeCell ref="M8:N8"/>
    <mergeCell ref="Q8:R8"/>
    <mergeCell ref="I8:J8"/>
    <mergeCell ref="O8:P8"/>
    <mergeCell ref="S8:T8"/>
    <mergeCell ref="A1:X1"/>
    <mergeCell ref="B3:D3"/>
    <mergeCell ref="B4:D4"/>
    <mergeCell ref="J3:O3"/>
    <mergeCell ref="S3:AA3"/>
    <mergeCell ref="J4:L4"/>
    <mergeCell ref="S4:U4"/>
    <mergeCell ref="B5:D5"/>
    <mergeCell ref="S5:U5"/>
    <mergeCell ref="K7:L7"/>
    <mergeCell ref="Q7:R7"/>
    <mergeCell ref="I7:J7"/>
    <mergeCell ref="O7:P7"/>
  </mergeCells>
  <phoneticPr fontId="0" type="noConversion"/>
  <conditionalFormatting sqref="E24:F25 I24:J25 E22:F22 F19:F20 H22 H19 I27:J28 E27:F28 M24:V28">
    <cfRule type="cellIs" dxfId="17" priority="15" stopIfTrue="1" operator="greaterThan">
      <formula>0</formula>
    </cfRule>
  </conditionalFormatting>
  <conditionalFormatting sqref="E17:F18 F21 E19:E21 G19:G21 I17:V22">
    <cfRule type="cellIs" dxfId="16" priority="14" stopIfTrue="1" operator="greaterThan">
      <formula>0</formula>
    </cfRule>
  </conditionalFormatting>
  <conditionalFormatting sqref="K24:L25 K27:L28">
    <cfRule type="cellIs" dxfId="15" priority="13" stopIfTrue="1" operator="greaterThan">
      <formula>0</formula>
    </cfRule>
  </conditionalFormatting>
  <conditionalFormatting sqref="G22 G24:H25 H20 G27:H28">
    <cfRule type="cellIs" dxfId="14" priority="7" stopIfTrue="1" operator="greaterThan">
      <formula>0</formula>
    </cfRule>
  </conditionalFormatting>
  <conditionalFormatting sqref="G17:H18 H21">
    <cfRule type="cellIs" dxfId="13" priority="6" stopIfTrue="1" operator="greaterThan">
      <formula>0</formula>
    </cfRule>
  </conditionalFormatting>
  <conditionalFormatting sqref="I26:J26 E26:F26">
    <cfRule type="cellIs" dxfId="12" priority="5" stopIfTrue="1" operator="greaterThan">
      <formula>0</formula>
    </cfRule>
  </conditionalFormatting>
  <conditionalFormatting sqref="K26:L26">
    <cfRule type="cellIs" dxfId="11" priority="4" stopIfTrue="1" operator="greaterThan">
      <formula>0</formula>
    </cfRule>
  </conditionalFormatting>
  <conditionalFormatting sqref="G26:H26">
    <cfRule type="cellIs" dxfId="10" priority="1" stopIfTrue="1" operator="greaterThan">
      <formula>0</formula>
    </cfRule>
  </conditionalFormatting>
  <printOptions horizontalCentered="1"/>
  <pageMargins left="0.27559055118110237" right="0.27559055118110237" top="0.98425196850393704" bottom="0.98425196850393704" header="0.35433070866141736" footer="0.27559055118110237"/>
  <pageSetup paperSize="9" scale="85" orientation="landscape" r:id="rId1"/>
  <headerFooter alignWithMargins="0">
    <oddHeader xml:space="preserve">&amp;C&amp;"Century Schoolbook,Bold"&amp;12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6"/>
  <sheetViews>
    <sheetView zoomScale="80" zoomScaleNormal="80" workbookViewId="0">
      <pane xSplit="6" ySplit="10" topLeftCell="S11" activePane="bottomRight" state="frozen"/>
      <selection pane="topRight" activeCell="G1" sqref="G1"/>
      <selection pane="bottomLeft" activeCell="A11" sqref="A11"/>
      <selection pane="bottomRight" activeCell="AC39" sqref="AC39"/>
    </sheetView>
  </sheetViews>
  <sheetFormatPr defaultRowHeight="10.5" x14ac:dyDescent="0.15"/>
  <cols>
    <col min="1" max="1" width="6.85546875" style="27" bestFit="1" customWidth="1"/>
    <col min="2" max="2" width="4.7109375" style="27" customWidth="1"/>
    <col min="3" max="3" width="25.42578125" style="11" customWidth="1"/>
    <col min="4" max="4" width="8.42578125" style="12" customWidth="1"/>
    <col min="5" max="5" width="10.140625" style="12" customWidth="1"/>
    <col min="6" max="6" width="10" style="12" customWidth="1"/>
    <col min="7" max="12" width="4.7109375" style="12" customWidth="1"/>
    <col min="13" max="13" width="4.28515625" style="12" customWidth="1"/>
    <col min="14" max="14" width="4.42578125" style="12" customWidth="1"/>
    <col min="15" max="23" width="4.7109375" style="12" customWidth="1"/>
    <col min="24" max="24" width="4.7109375" style="2" customWidth="1"/>
    <col min="25" max="25" width="6.5703125" style="49" bestFit="1" customWidth="1"/>
    <col min="26" max="27" width="4.7109375" style="2" customWidth="1"/>
    <col min="28" max="28" width="6.5703125" style="2" bestFit="1" customWidth="1"/>
    <col min="29" max="16384" width="9.140625" style="2"/>
  </cols>
  <sheetData>
    <row r="1" spans="1:28" ht="12.75" x14ac:dyDescent="0.2">
      <c r="A1" s="640" t="s">
        <v>136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0"/>
      <c r="S1" s="640"/>
      <c r="T1" s="640"/>
      <c r="U1" s="640"/>
      <c r="V1" s="640"/>
      <c r="W1" s="640"/>
      <c r="X1" s="640"/>
      <c r="Y1" s="48"/>
    </row>
    <row r="2" spans="1:28" ht="12.75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62"/>
      <c r="X2" s="1"/>
      <c r="Y2" s="48"/>
    </row>
    <row r="3" spans="1:28" ht="12.75" x14ac:dyDescent="0.2">
      <c r="A3" s="31"/>
      <c r="B3" s="647" t="s">
        <v>5</v>
      </c>
      <c r="C3" s="648"/>
      <c r="E3" s="2"/>
      <c r="F3" s="2"/>
      <c r="G3" s="262">
        <v>0</v>
      </c>
      <c r="H3" s="31"/>
      <c r="I3" s="649" t="s">
        <v>10</v>
      </c>
      <c r="J3" s="650"/>
      <c r="K3" s="650"/>
      <c r="L3" s="650"/>
      <c r="M3" s="650"/>
      <c r="N3" s="651"/>
      <c r="P3" s="263">
        <v>0</v>
      </c>
      <c r="R3" s="641" t="s">
        <v>15</v>
      </c>
      <c r="S3" s="642"/>
      <c r="T3" s="642"/>
      <c r="U3" s="642"/>
      <c r="V3" s="642"/>
      <c r="W3" s="642"/>
      <c r="X3" s="642"/>
      <c r="Y3" s="642"/>
      <c r="Z3" s="643"/>
      <c r="AA3" s="49"/>
      <c r="AB3" s="264">
        <v>0</v>
      </c>
    </row>
    <row r="4" spans="1:28" ht="12.75" x14ac:dyDescent="0.2">
      <c r="A4" s="31"/>
      <c r="B4" s="652" t="s">
        <v>6</v>
      </c>
      <c r="C4" s="653"/>
      <c r="E4" s="2"/>
      <c r="F4" s="31"/>
      <c r="G4" s="31"/>
      <c r="H4" s="31"/>
      <c r="I4" s="678" t="s">
        <v>88</v>
      </c>
      <c r="J4" s="679"/>
      <c r="K4" s="680"/>
      <c r="L4" s="392"/>
      <c r="M4" s="392"/>
      <c r="N4" s="381"/>
      <c r="R4" s="654" t="s">
        <v>36</v>
      </c>
      <c r="S4" s="655"/>
      <c r="T4" s="656"/>
      <c r="U4" s="30"/>
      <c r="V4" s="265">
        <v>0</v>
      </c>
      <c r="W4" s="30"/>
      <c r="X4" s="30"/>
      <c r="Y4" s="30"/>
      <c r="Z4" s="30"/>
      <c r="AA4" s="30"/>
      <c r="AB4" s="49"/>
    </row>
    <row r="5" spans="1:28" ht="12.75" x14ac:dyDescent="0.2">
      <c r="A5" s="31"/>
      <c r="B5" s="660" t="s">
        <v>14</v>
      </c>
      <c r="C5" s="661"/>
      <c r="E5" s="2"/>
      <c r="F5" s="31"/>
      <c r="G5" s="31"/>
      <c r="I5" s="675" t="s">
        <v>110</v>
      </c>
      <c r="J5" s="676"/>
      <c r="K5" s="676"/>
      <c r="L5" s="676"/>
      <c r="M5" s="677"/>
      <c r="N5" s="382"/>
      <c r="O5" s="382"/>
      <c r="P5" s="393">
        <v>0</v>
      </c>
      <c r="Q5" s="72"/>
      <c r="R5" s="644" t="s">
        <v>7</v>
      </c>
      <c r="S5" s="645"/>
      <c r="T5" s="646"/>
      <c r="U5" s="31"/>
      <c r="V5" s="266">
        <v>0</v>
      </c>
      <c r="W5" s="49"/>
      <c r="Y5" s="2"/>
    </row>
    <row r="6" spans="1:28" ht="12.75" customHeight="1" thickBot="1" x14ac:dyDescent="0.25">
      <c r="A6" s="31"/>
      <c r="B6" s="11"/>
      <c r="C6" s="2"/>
      <c r="D6" s="31"/>
      <c r="E6" s="72"/>
      <c r="F6" s="31"/>
      <c r="G6" s="72"/>
      <c r="H6" s="72"/>
      <c r="I6" s="72"/>
      <c r="J6" s="72"/>
      <c r="K6" s="72"/>
      <c r="L6" s="73"/>
      <c r="M6" s="73"/>
      <c r="N6" s="73"/>
      <c r="O6" s="31"/>
      <c r="P6" s="72"/>
      <c r="Q6" s="73"/>
      <c r="R6" s="31"/>
      <c r="S6" s="31"/>
      <c r="T6" s="31"/>
      <c r="U6" s="31"/>
      <c r="V6" s="31"/>
      <c r="W6" s="362"/>
      <c r="X6" s="1"/>
      <c r="Y6" s="48"/>
    </row>
    <row r="7" spans="1:28" ht="13.5" thickBot="1" x14ac:dyDescent="0.25">
      <c r="A7" s="3"/>
      <c r="B7" s="3"/>
      <c r="C7" s="2"/>
      <c r="D7" s="3"/>
      <c r="E7" s="1"/>
      <c r="F7" s="2"/>
      <c r="G7" s="638">
        <v>1</v>
      </c>
      <c r="H7" s="663"/>
      <c r="I7" s="638">
        <v>2</v>
      </c>
      <c r="J7" s="663"/>
      <c r="K7" s="664" t="s">
        <v>80</v>
      </c>
      <c r="L7" s="665"/>
      <c r="M7" s="638">
        <v>4</v>
      </c>
      <c r="N7" s="639"/>
      <c r="O7" s="638">
        <v>5</v>
      </c>
      <c r="P7" s="639"/>
      <c r="Q7" s="638">
        <v>6</v>
      </c>
      <c r="R7" s="639"/>
      <c r="S7" s="638">
        <v>7</v>
      </c>
      <c r="T7" s="639"/>
      <c r="U7" s="373">
        <v>8</v>
      </c>
      <c r="V7" s="374"/>
      <c r="W7" s="638">
        <v>9</v>
      </c>
      <c r="X7" s="639"/>
      <c r="Y7" s="142"/>
      <c r="Z7" s="1"/>
      <c r="AB7" s="6"/>
    </row>
    <row r="8" spans="1:28" s="4" customFormat="1" ht="12.75" customHeight="1" thickTop="1" thickBot="1" x14ac:dyDescent="0.25">
      <c r="A8" s="28"/>
      <c r="B8" s="28"/>
      <c r="C8" s="186"/>
      <c r="D8" s="186"/>
      <c r="E8" s="346"/>
      <c r="F8" s="372"/>
      <c r="G8" s="662" t="s">
        <v>107</v>
      </c>
      <c r="H8" s="662"/>
      <c r="I8" s="662" t="s">
        <v>103</v>
      </c>
      <c r="J8" s="662"/>
      <c r="K8" s="662" t="s">
        <v>107</v>
      </c>
      <c r="L8" s="662"/>
      <c r="M8" s="662" t="s">
        <v>79</v>
      </c>
      <c r="N8" s="662"/>
      <c r="O8" s="662" t="s">
        <v>108</v>
      </c>
      <c r="P8" s="662"/>
      <c r="Q8" s="666" t="s">
        <v>103</v>
      </c>
      <c r="R8" s="667"/>
      <c r="S8" s="662" t="s">
        <v>108</v>
      </c>
      <c r="T8" s="662"/>
      <c r="U8" s="666" t="s">
        <v>109</v>
      </c>
      <c r="V8" s="667"/>
      <c r="W8" s="662" t="s">
        <v>103</v>
      </c>
      <c r="X8" s="662"/>
      <c r="AB8" s="2"/>
    </row>
    <row r="9" spans="1:28" s="5" customFormat="1" ht="14.25" thickTop="1" thickBot="1" x14ac:dyDescent="0.25">
      <c r="A9" s="81"/>
      <c r="B9" s="25"/>
      <c r="C9" s="24"/>
      <c r="D9" s="18" t="s">
        <v>8</v>
      </c>
      <c r="F9" s="183" t="s">
        <v>81</v>
      </c>
      <c r="G9" s="669">
        <v>42399</v>
      </c>
      <c r="H9" s="668"/>
      <c r="I9" s="668">
        <v>42441</v>
      </c>
      <c r="J9" s="668"/>
      <c r="K9" s="670">
        <v>42469</v>
      </c>
      <c r="L9" s="669"/>
      <c r="M9" s="668">
        <v>42525</v>
      </c>
      <c r="N9" s="668"/>
      <c r="O9" s="668">
        <v>42553</v>
      </c>
      <c r="P9" s="668"/>
      <c r="Q9" s="670">
        <v>42588</v>
      </c>
      <c r="R9" s="669"/>
      <c r="S9" s="668">
        <v>42623</v>
      </c>
      <c r="T9" s="668"/>
      <c r="U9" s="670">
        <v>42651</v>
      </c>
      <c r="V9" s="669"/>
      <c r="W9" s="668">
        <v>42693</v>
      </c>
      <c r="X9" s="668"/>
      <c r="Y9" s="172"/>
      <c r="AB9" s="2"/>
    </row>
    <row r="10" spans="1:28" s="6" customFormat="1" ht="13.5" thickBot="1" x14ac:dyDescent="0.25">
      <c r="A10" s="104" t="s">
        <v>3</v>
      </c>
      <c r="B10" s="104" t="s">
        <v>32</v>
      </c>
      <c r="C10" s="70" t="s">
        <v>0</v>
      </c>
      <c r="D10" s="20" t="s">
        <v>9</v>
      </c>
      <c r="E10" s="55" t="s">
        <v>82</v>
      </c>
      <c r="F10" s="183" t="s">
        <v>83</v>
      </c>
      <c r="G10" s="56" t="s">
        <v>1</v>
      </c>
      <c r="H10" s="57" t="s">
        <v>2</v>
      </c>
      <c r="I10" s="56" t="s">
        <v>1</v>
      </c>
      <c r="J10" s="57" t="s">
        <v>2</v>
      </c>
      <c r="K10" s="55" t="s">
        <v>1</v>
      </c>
      <c r="L10" s="55" t="s">
        <v>2</v>
      </c>
      <c r="M10" s="56" t="s">
        <v>1</v>
      </c>
      <c r="N10" s="57" t="s">
        <v>2</v>
      </c>
      <c r="O10" s="56" t="s">
        <v>1</v>
      </c>
      <c r="P10" s="57" t="s">
        <v>2</v>
      </c>
      <c r="Q10" s="56" t="s">
        <v>1</v>
      </c>
      <c r="R10" s="55" t="s">
        <v>2</v>
      </c>
      <c r="S10" s="56" t="s">
        <v>1</v>
      </c>
      <c r="T10" s="57" t="s">
        <v>2</v>
      </c>
      <c r="U10" s="56" t="s">
        <v>1</v>
      </c>
      <c r="V10" s="55" t="s">
        <v>2</v>
      </c>
      <c r="W10" s="56" t="s">
        <v>1</v>
      </c>
      <c r="X10" s="57" t="s">
        <v>2</v>
      </c>
      <c r="Y10" s="70" t="s">
        <v>17</v>
      </c>
      <c r="AB10" s="2"/>
    </row>
    <row r="11" spans="1:28" ht="13.5" customHeight="1" thickTop="1" x14ac:dyDescent="0.2">
      <c r="A11" s="102">
        <v>77</v>
      </c>
      <c r="B11" s="16" t="s">
        <v>34</v>
      </c>
      <c r="C11" s="8" t="s">
        <v>24</v>
      </c>
      <c r="D11" s="107">
        <f t="shared" ref="D11:D42" si="0">SUM(G11:X11)</f>
        <v>311</v>
      </c>
      <c r="E11" s="195">
        <f t="shared" ref="E11:E29" si="1">MIN(SUM(G11:H11),I11+J11,K11+L11,M11+N11,O11+P11,S11+T11,Q11+R11,U11+V11,W11+X11)</f>
        <v>9</v>
      </c>
      <c r="F11" s="196">
        <f t="shared" ref="F11:F42" si="2">D11-E11</f>
        <v>302</v>
      </c>
      <c r="G11" s="393">
        <v>0</v>
      </c>
      <c r="H11" s="42">
        <v>9</v>
      </c>
      <c r="I11" s="384">
        <v>23</v>
      </c>
      <c r="J11" s="262">
        <v>0</v>
      </c>
      <c r="K11" s="197">
        <v>20</v>
      </c>
      <c r="L11" s="165">
        <v>23</v>
      </c>
      <c r="M11" s="440">
        <v>21</v>
      </c>
      <c r="N11" s="512">
        <v>21</v>
      </c>
      <c r="O11" s="514">
        <v>11</v>
      </c>
      <c r="P11" s="474">
        <v>24</v>
      </c>
      <c r="Q11" s="41">
        <v>20</v>
      </c>
      <c r="R11" s="42">
        <v>7</v>
      </c>
      <c r="S11" s="584">
        <v>23</v>
      </c>
      <c r="T11" s="540">
        <v>24</v>
      </c>
      <c r="U11" s="41">
        <v>23</v>
      </c>
      <c r="V11" s="42">
        <v>23</v>
      </c>
      <c r="W11" s="514">
        <v>20</v>
      </c>
      <c r="X11" s="619">
        <v>19</v>
      </c>
      <c r="Y11" s="42">
        <f t="shared" ref="Y11:Y42" si="3">IF(G11&gt;0,IF(G11=MAX($G$11:$G$43),1,0))+IF(H11&gt;0,IF(H11=MAX($H$11:$H$43),1,0))+IF(I11&gt;0,IF(I11=MAX($I$11:$I$43),1,0))+IF(J11&gt;0,IF(J11=MAX($J$11:$J$43),1,0))+IF(K11&gt;0,IF(K11=MAX($K$11:$K$43),1,0))+IF(L11&gt;0,IF(L11=MAX($L$11:$L$43),1,0))+IF(M11&gt;0,IF(M11=MAX($M$11:$M$43),1,0))+IF(N11&gt;0,IF(N11=MAX($N$11:$N$43),1,0))+IF(O11&gt;0,IF(O11=MAX($O$11:$O$43),1,0))+IF(P11&gt;0,IF(P11=MAX($P$11:$P$43),1,0))+IF(S11&gt;0,IF(S11=MAX($S$11:$S$43),1,0))+IF(T11&gt;0,IF(T11=MAX($T$11:$T$43),1,0))+IF(Q11&gt;0,IF(Q11=MAX($Q$11:$Q$43),1,0))+IF(R11&gt;0,IF(R11=MAX($R$11:$R$43),1,0))+IF(U11&gt;0,IF(U11=MAX($U$11:$U$43),1,0))+IF(V11&gt;0,IF(V11=MAX($V$11:$V$43),1,0))+IF(W11&gt;0,IF(W11=MAX($W$11:$W$43),1,0))+IF(X11&gt;0,IF(X11=MAX($X$11:$X$43),1,0))</f>
        <v>2</v>
      </c>
      <c r="AA11" s="27"/>
    </row>
    <row r="12" spans="1:28" ht="14.25" customHeight="1" x14ac:dyDescent="0.2">
      <c r="A12" s="103">
        <v>89</v>
      </c>
      <c r="B12" s="15" t="s">
        <v>34</v>
      </c>
      <c r="C12" s="143" t="s">
        <v>20</v>
      </c>
      <c r="D12" s="89">
        <f t="shared" si="0"/>
        <v>292</v>
      </c>
      <c r="E12" s="195">
        <f t="shared" si="1"/>
        <v>22</v>
      </c>
      <c r="F12" s="198">
        <f t="shared" si="2"/>
        <v>270</v>
      </c>
      <c r="G12" s="393">
        <v>0</v>
      </c>
      <c r="H12" s="42">
        <v>22</v>
      </c>
      <c r="I12" s="384">
        <v>24</v>
      </c>
      <c r="J12" s="266">
        <v>0</v>
      </c>
      <c r="K12" s="197">
        <v>26</v>
      </c>
      <c r="L12" s="166">
        <v>22</v>
      </c>
      <c r="M12" s="438">
        <v>22</v>
      </c>
      <c r="N12" s="443">
        <v>15</v>
      </c>
      <c r="O12" s="471">
        <v>19</v>
      </c>
      <c r="P12" s="472">
        <v>19</v>
      </c>
      <c r="Q12" s="41">
        <v>12</v>
      </c>
      <c r="R12" s="42">
        <v>18</v>
      </c>
      <c r="S12" s="471">
        <v>17</v>
      </c>
      <c r="T12" s="542">
        <v>14</v>
      </c>
      <c r="U12" s="41">
        <v>24</v>
      </c>
      <c r="V12" s="262">
        <v>0</v>
      </c>
      <c r="W12" s="471">
        <v>17</v>
      </c>
      <c r="X12" s="505">
        <v>21</v>
      </c>
      <c r="Y12" s="42">
        <f t="shared" si="3"/>
        <v>3</v>
      </c>
    </row>
    <row r="13" spans="1:28" ht="12.75" x14ac:dyDescent="0.2">
      <c r="A13" s="102">
        <v>99</v>
      </c>
      <c r="B13" s="16" t="s">
        <v>33</v>
      </c>
      <c r="C13" s="8" t="s">
        <v>11</v>
      </c>
      <c r="D13" s="87">
        <f t="shared" si="0"/>
        <v>277</v>
      </c>
      <c r="E13" s="195">
        <f t="shared" si="1"/>
        <v>12</v>
      </c>
      <c r="F13" s="198">
        <f t="shared" si="2"/>
        <v>265</v>
      </c>
      <c r="G13" s="393">
        <v>0</v>
      </c>
      <c r="H13" s="42">
        <v>19</v>
      </c>
      <c r="I13" s="41">
        <v>21</v>
      </c>
      <c r="J13" s="95">
        <v>25</v>
      </c>
      <c r="K13" s="394">
        <v>0</v>
      </c>
      <c r="L13" s="166">
        <v>21</v>
      </c>
      <c r="M13" s="438">
        <v>12</v>
      </c>
      <c r="N13" s="443">
        <v>24</v>
      </c>
      <c r="O13" s="471">
        <v>18</v>
      </c>
      <c r="P13" s="472">
        <v>13</v>
      </c>
      <c r="Q13" s="41">
        <v>2</v>
      </c>
      <c r="R13" s="42">
        <v>10</v>
      </c>
      <c r="S13" s="541">
        <v>20</v>
      </c>
      <c r="T13" s="542">
        <v>22</v>
      </c>
      <c r="U13" s="41">
        <v>12</v>
      </c>
      <c r="V13" s="42">
        <v>22</v>
      </c>
      <c r="W13" s="471">
        <v>21</v>
      </c>
      <c r="X13" s="505">
        <v>15</v>
      </c>
      <c r="Y13" s="42">
        <f t="shared" si="3"/>
        <v>1</v>
      </c>
    </row>
    <row r="14" spans="1:28" ht="12.75" x14ac:dyDescent="0.2">
      <c r="A14" s="102">
        <v>76</v>
      </c>
      <c r="B14" s="16" t="s">
        <v>33</v>
      </c>
      <c r="C14" s="8" t="s">
        <v>65</v>
      </c>
      <c r="D14" s="89">
        <f t="shared" si="0"/>
        <v>252</v>
      </c>
      <c r="E14" s="195">
        <f t="shared" si="1"/>
        <v>8</v>
      </c>
      <c r="F14" s="198">
        <f t="shared" si="2"/>
        <v>244</v>
      </c>
      <c r="G14" s="393">
        <v>0</v>
      </c>
      <c r="H14" s="42">
        <v>15</v>
      </c>
      <c r="I14" s="41">
        <v>8</v>
      </c>
      <c r="J14" s="396">
        <v>0</v>
      </c>
      <c r="K14" s="197">
        <v>16</v>
      </c>
      <c r="L14" s="166">
        <v>18</v>
      </c>
      <c r="M14" s="438">
        <v>17</v>
      </c>
      <c r="N14" s="443">
        <v>25</v>
      </c>
      <c r="O14" s="474">
        <v>16</v>
      </c>
      <c r="P14" s="472">
        <v>10</v>
      </c>
      <c r="Q14" s="41">
        <v>18</v>
      </c>
      <c r="R14" s="42">
        <v>13</v>
      </c>
      <c r="S14" s="541">
        <v>18</v>
      </c>
      <c r="T14" s="588">
        <v>0</v>
      </c>
      <c r="U14" s="200">
        <v>22</v>
      </c>
      <c r="V14" s="42">
        <v>20</v>
      </c>
      <c r="W14" s="471">
        <v>16</v>
      </c>
      <c r="X14" s="505">
        <v>20</v>
      </c>
      <c r="Y14" s="42">
        <f t="shared" si="3"/>
        <v>1</v>
      </c>
    </row>
    <row r="15" spans="1:28" ht="12.75" x14ac:dyDescent="0.2">
      <c r="A15" s="102">
        <v>80</v>
      </c>
      <c r="B15" s="16" t="s">
        <v>34</v>
      </c>
      <c r="C15" s="8" t="s">
        <v>101</v>
      </c>
      <c r="D15" s="89">
        <f t="shared" si="0"/>
        <v>251</v>
      </c>
      <c r="E15" s="195">
        <f t="shared" si="1"/>
        <v>16</v>
      </c>
      <c r="F15" s="198">
        <f t="shared" si="2"/>
        <v>235</v>
      </c>
      <c r="G15" s="393">
        <v>0</v>
      </c>
      <c r="H15" s="42">
        <v>16</v>
      </c>
      <c r="I15" s="41">
        <v>22</v>
      </c>
      <c r="J15" s="396">
        <v>0</v>
      </c>
      <c r="K15" s="197">
        <v>24</v>
      </c>
      <c r="L15" s="166">
        <v>25</v>
      </c>
      <c r="M15" s="438">
        <v>16</v>
      </c>
      <c r="N15" s="443">
        <v>22</v>
      </c>
      <c r="O15" s="446">
        <v>0</v>
      </c>
      <c r="P15" s="472">
        <v>22</v>
      </c>
      <c r="Q15" s="41">
        <v>9</v>
      </c>
      <c r="R15" s="42">
        <v>19</v>
      </c>
      <c r="S15" s="541">
        <v>16</v>
      </c>
      <c r="T15" s="635">
        <v>15</v>
      </c>
      <c r="U15" s="394">
        <v>0</v>
      </c>
      <c r="V15" s="42">
        <v>16</v>
      </c>
      <c r="W15" s="471">
        <v>13</v>
      </c>
      <c r="X15" s="505">
        <v>16</v>
      </c>
      <c r="Y15" s="42">
        <f t="shared" si="3"/>
        <v>0</v>
      </c>
    </row>
    <row r="16" spans="1:28" ht="12.75" x14ac:dyDescent="0.2">
      <c r="A16" s="103">
        <v>68</v>
      </c>
      <c r="B16" s="15" t="s">
        <v>33</v>
      </c>
      <c r="C16" s="7" t="s">
        <v>26</v>
      </c>
      <c r="D16" s="89">
        <f t="shared" si="0"/>
        <v>230</v>
      </c>
      <c r="E16" s="195">
        <f t="shared" si="1"/>
        <v>0</v>
      </c>
      <c r="F16" s="198">
        <f t="shared" si="2"/>
        <v>230</v>
      </c>
      <c r="G16" s="393">
        <v>0</v>
      </c>
      <c r="H16" s="42">
        <v>8</v>
      </c>
      <c r="I16" s="41">
        <v>27</v>
      </c>
      <c r="J16" s="42">
        <v>26</v>
      </c>
      <c r="K16" s="197">
        <v>19</v>
      </c>
      <c r="L16" s="166">
        <v>17</v>
      </c>
      <c r="M16" s="441"/>
      <c r="N16" s="442"/>
      <c r="O16" s="395">
        <v>0</v>
      </c>
      <c r="P16" s="472">
        <v>20</v>
      </c>
      <c r="Q16" s="41">
        <v>13</v>
      </c>
      <c r="R16" s="42">
        <v>4</v>
      </c>
      <c r="S16" s="541">
        <v>19</v>
      </c>
      <c r="T16" s="585">
        <v>9</v>
      </c>
      <c r="U16" s="41">
        <v>17</v>
      </c>
      <c r="V16" s="42">
        <v>19</v>
      </c>
      <c r="W16" s="471">
        <v>15</v>
      </c>
      <c r="X16" s="505">
        <v>17</v>
      </c>
      <c r="Y16" s="42">
        <f t="shared" si="3"/>
        <v>0</v>
      </c>
    </row>
    <row r="17" spans="1:28" ht="12.75" x14ac:dyDescent="0.2">
      <c r="A17" s="103">
        <v>66</v>
      </c>
      <c r="B17" s="15" t="s">
        <v>33</v>
      </c>
      <c r="C17" s="7" t="s">
        <v>25</v>
      </c>
      <c r="D17" s="89">
        <f t="shared" si="0"/>
        <v>196</v>
      </c>
      <c r="E17" s="195">
        <f t="shared" si="1"/>
        <v>0</v>
      </c>
      <c r="F17" s="198">
        <f t="shared" si="2"/>
        <v>196</v>
      </c>
      <c r="G17" s="393">
        <v>0</v>
      </c>
      <c r="H17" s="42">
        <v>17</v>
      </c>
      <c r="I17" s="41">
        <v>14</v>
      </c>
      <c r="J17" s="200">
        <v>14</v>
      </c>
      <c r="K17" s="197">
        <v>12</v>
      </c>
      <c r="L17" s="42">
        <v>6</v>
      </c>
      <c r="M17" s="438">
        <v>23</v>
      </c>
      <c r="N17" s="443">
        <v>13</v>
      </c>
      <c r="O17" s="474">
        <v>17</v>
      </c>
      <c r="P17" s="472">
        <v>23</v>
      </c>
      <c r="Q17" s="41">
        <v>16</v>
      </c>
      <c r="R17" s="200">
        <v>20</v>
      </c>
      <c r="S17" s="447">
        <v>0</v>
      </c>
      <c r="T17" s="586">
        <v>0</v>
      </c>
      <c r="U17" s="41">
        <v>11</v>
      </c>
      <c r="V17" s="42">
        <v>10</v>
      </c>
      <c r="W17" s="447">
        <v>0</v>
      </c>
      <c r="X17" s="586">
        <v>0</v>
      </c>
      <c r="Y17" s="42">
        <f t="shared" si="3"/>
        <v>1</v>
      </c>
    </row>
    <row r="18" spans="1:28" ht="12.75" x14ac:dyDescent="0.2">
      <c r="A18" s="103">
        <v>16</v>
      </c>
      <c r="B18" s="15" t="s">
        <v>34</v>
      </c>
      <c r="C18" s="7" t="s">
        <v>85</v>
      </c>
      <c r="D18" s="89">
        <f t="shared" si="0"/>
        <v>190</v>
      </c>
      <c r="E18" s="195">
        <f t="shared" si="1"/>
        <v>0</v>
      </c>
      <c r="F18" s="198">
        <f t="shared" si="2"/>
        <v>190</v>
      </c>
      <c r="G18" s="393">
        <v>0</v>
      </c>
      <c r="H18" s="42">
        <v>23</v>
      </c>
      <c r="I18" s="400">
        <v>0</v>
      </c>
      <c r="J18" s="396">
        <v>0</v>
      </c>
      <c r="K18" s="394">
        <v>0</v>
      </c>
      <c r="L18" s="166">
        <v>26</v>
      </c>
      <c r="M18" s="438">
        <v>10</v>
      </c>
      <c r="N18" s="443">
        <v>14</v>
      </c>
      <c r="O18" s="471">
        <v>25</v>
      </c>
      <c r="P18" s="472">
        <v>18</v>
      </c>
      <c r="Q18" s="41">
        <v>14</v>
      </c>
      <c r="R18" s="42">
        <v>16</v>
      </c>
      <c r="S18" s="395">
        <v>0</v>
      </c>
      <c r="T18" s="542">
        <v>12</v>
      </c>
      <c r="U18" s="41">
        <v>15</v>
      </c>
      <c r="V18" s="42">
        <v>17</v>
      </c>
      <c r="W18" s="446">
        <v>0</v>
      </c>
      <c r="X18" s="624">
        <v>0</v>
      </c>
      <c r="Y18" s="42">
        <f t="shared" si="3"/>
        <v>2</v>
      </c>
    </row>
    <row r="19" spans="1:28" ht="12.75" x14ac:dyDescent="0.2">
      <c r="A19" s="103">
        <v>69</v>
      </c>
      <c r="B19" s="15" t="s">
        <v>33</v>
      </c>
      <c r="C19" s="7" t="s">
        <v>86</v>
      </c>
      <c r="D19" s="89">
        <f t="shared" si="0"/>
        <v>171</v>
      </c>
      <c r="E19" s="195">
        <f t="shared" si="1"/>
        <v>0</v>
      </c>
      <c r="F19" s="198">
        <f t="shared" si="2"/>
        <v>171</v>
      </c>
      <c r="G19" s="393">
        <v>0</v>
      </c>
      <c r="H19" s="42">
        <v>12</v>
      </c>
      <c r="I19" s="384">
        <v>17</v>
      </c>
      <c r="J19" s="95">
        <v>21</v>
      </c>
      <c r="K19" s="229">
        <v>8</v>
      </c>
      <c r="L19" s="200">
        <v>15</v>
      </c>
      <c r="M19" s="438"/>
      <c r="N19" s="443"/>
      <c r="O19" s="471">
        <v>22</v>
      </c>
      <c r="P19" s="472">
        <v>16</v>
      </c>
      <c r="Q19" s="41">
        <v>6</v>
      </c>
      <c r="R19" s="42">
        <v>8</v>
      </c>
      <c r="S19" s="541">
        <v>22</v>
      </c>
      <c r="T19" s="542">
        <v>19</v>
      </c>
      <c r="U19" s="262">
        <v>0</v>
      </c>
      <c r="V19" s="42">
        <v>5</v>
      </c>
      <c r="W19" s="622"/>
      <c r="X19" s="623"/>
      <c r="Y19" s="42">
        <f t="shared" si="3"/>
        <v>0</v>
      </c>
    </row>
    <row r="20" spans="1:28" ht="12.75" x14ac:dyDescent="0.2">
      <c r="A20" s="103">
        <v>60</v>
      </c>
      <c r="B20" s="15" t="s">
        <v>33</v>
      </c>
      <c r="C20" s="21" t="s">
        <v>84</v>
      </c>
      <c r="D20" s="89">
        <f t="shared" si="0"/>
        <v>169</v>
      </c>
      <c r="E20" s="195">
        <f t="shared" si="1"/>
        <v>4</v>
      </c>
      <c r="F20" s="198">
        <f t="shared" si="2"/>
        <v>165</v>
      </c>
      <c r="G20" s="393">
        <v>0</v>
      </c>
      <c r="H20" s="42">
        <v>4</v>
      </c>
      <c r="I20" s="200">
        <v>6</v>
      </c>
      <c r="J20" s="200">
        <v>15</v>
      </c>
      <c r="K20" s="394">
        <v>0</v>
      </c>
      <c r="L20" s="166">
        <v>7</v>
      </c>
      <c r="M20" s="438">
        <v>20</v>
      </c>
      <c r="N20" s="443">
        <v>17</v>
      </c>
      <c r="O20" s="471">
        <v>9</v>
      </c>
      <c r="P20" s="472">
        <v>17</v>
      </c>
      <c r="Q20" s="41">
        <v>19</v>
      </c>
      <c r="R20" s="42">
        <v>5</v>
      </c>
      <c r="S20" s="541">
        <v>14</v>
      </c>
      <c r="T20" s="542">
        <v>10</v>
      </c>
      <c r="U20" s="400">
        <v>0</v>
      </c>
      <c r="V20" s="42">
        <v>6</v>
      </c>
      <c r="W20" s="471">
        <v>12</v>
      </c>
      <c r="X20" s="505">
        <v>8</v>
      </c>
      <c r="Y20" s="42">
        <f t="shared" si="3"/>
        <v>0</v>
      </c>
    </row>
    <row r="21" spans="1:28" ht="12.75" x14ac:dyDescent="0.2">
      <c r="A21" s="103">
        <v>36</v>
      </c>
      <c r="B21" s="15" t="s">
        <v>33</v>
      </c>
      <c r="C21" s="21" t="s">
        <v>40</v>
      </c>
      <c r="D21" s="89">
        <f t="shared" si="0"/>
        <v>164</v>
      </c>
      <c r="E21" s="195">
        <f t="shared" si="1"/>
        <v>0</v>
      </c>
      <c r="F21" s="198">
        <f t="shared" si="2"/>
        <v>164</v>
      </c>
      <c r="G21" s="393">
        <v>0</v>
      </c>
      <c r="H21" s="42">
        <v>21</v>
      </c>
      <c r="I21" s="200"/>
      <c r="J21" s="200"/>
      <c r="K21" s="41">
        <v>11</v>
      </c>
      <c r="L21" s="166">
        <v>10</v>
      </c>
      <c r="M21" s="438"/>
      <c r="N21" s="443"/>
      <c r="O21" s="471">
        <v>24</v>
      </c>
      <c r="P21" s="472">
        <v>21</v>
      </c>
      <c r="Q21" s="41">
        <v>10</v>
      </c>
      <c r="R21" s="482">
        <v>0</v>
      </c>
      <c r="S21" s="541">
        <v>12</v>
      </c>
      <c r="T21" s="542">
        <v>20</v>
      </c>
      <c r="U21" s="13">
        <v>5</v>
      </c>
      <c r="V21" s="42">
        <v>21</v>
      </c>
      <c r="W21" s="471">
        <v>9</v>
      </c>
      <c r="X21" s="586">
        <v>0</v>
      </c>
      <c r="Y21" s="108">
        <f t="shared" si="3"/>
        <v>0</v>
      </c>
    </row>
    <row r="22" spans="1:28" ht="12.75" x14ac:dyDescent="0.2">
      <c r="A22" s="103">
        <v>54</v>
      </c>
      <c r="B22" s="15" t="s">
        <v>35</v>
      </c>
      <c r="C22" s="7" t="s">
        <v>115</v>
      </c>
      <c r="D22" s="87">
        <f t="shared" si="0"/>
        <v>153</v>
      </c>
      <c r="E22" s="195">
        <f t="shared" si="1"/>
        <v>0</v>
      </c>
      <c r="F22" s="198">
        <f t="shared" si="2"/>
        <v>153</v>
      </c>
      <c r="G22" s="412"/>
      <c r="H22" s="42"/>
      <c r="I22" s="41">
        <v>11</v>
      </c>
      <c r="J22" s="396">
        <v>0</v>
      </c>
      <c r="K22" s="270">
        <v>18</v>
      </c>
      <c r="L22" s="482">
        <v>0</v>
      </c>
      <c r="M22" s="438">
        <v>19</v>
      </c>
      <c r="N22" s="443">
        <v>12</v>
      </c>
      <c r="O22" s="471"/>
      <c r="P22" s="472"/>
      <c r="Q22" s="41">
        <v>5</v>
      </c>
      <c r="R22" s="42">
        <v>14</v>
      </c>
      <c r="S22" s="541">
        <v>11</v>
      </c>
      <c r="T22" s="542">
        <v>18</v>
      </c>
      <c r="U22" s="384">
        <v>7</v>
      </c>
      <c r="V22" s="95">
        <v>12</v>
      </c>
      <c r="W22" s="471">
        <v>8</v>
      </c>
      <c r="X22" s="505">
        <v>18</v>
      </c>
      <c r="Y22" s="42">
        <f t="shared" si="3"/>
        <v>0</v>
      </c>
    </row>
    <row r="23" spans="1:28" ht="12.75" x14ac:dyDescent="0.2">
      <c r="A23" s="103">
        <v>14</v>
      </c>
      <c r="B23" s="15" t="s">
        <v>34</v>
      </c>
      <c r="C23" s="21" t="s">
        <v>98</v>
      </c>
      <c r="D23" s="87">
        <f t="shared" si="0"/>
        <v>143</v>
      </c>
      <c r="E23" s="195">
        <f t="shared" si="1"/>
        <v>0</v>
      </c>
      <c r="F23" s="198">
        <f t="shared" si="2"/>
        <v>143</v>
      </c>
      <c r="G23" s="393">
        <v>0</v>
      </c>
      <c r="H23" s="42">
        <v>18</v>
      </c>
      <c r="I23" s="41">
        <v>18</v>
      </c>
      <c r="J23" s="42">
        <v>20</v>
      </c>
      <c r="K23" s="197">
        <v>25</v>
      </c>
      <c r="L23" s="166">
        <v>14</v>
      </c>
      <c r="M23" s="438">
        <v>24</v>
      </c>
      <c r="N23" s="443">
        <v>16</v>
      </c>
      <c r="O23" s="471">
        <v>8</v>
      </c>
      <c r="P23" s="431">
        <v>0</v>
      </c>
      <c r="Q23" s="41"/>
      <c r="R23" s="42"/>
      <c r="S23" s="541"/>
      <c r="T23" s="542"/>
      <c r="U23" s="41"/>
      <c r="V23" s="42"/>
      <c r="W23" s="471"/>
      <c r="X23" s="505"/>
      <c r="Y23" s="42">
        <f t="shared" si="3"/>
        <v>1</v>
      </c>
      <c r="Z23" s="9"/>
    </row>
    <row r="24" spans="1:28" ht="12.75" x14ac:dyDescent="0.2">
      <c r="A24" s="103">
        <v>75</v>
      </c>
      <c r="B24" s="15" t="s">
        <v>33</v>
      </c>
      <c r="C24" s="21" t="s">
        <v>120</v>
      </c>
      <c r="D24" s="89">
        <f t="shared" si="0"/>
        <v>135</v>
      </c>
      <c r="E24" s="195">
        <f t="shared" si="1"/>
        <v>0</v>
      </c>
      <c r="F24" s="198">
        <f t="shared" si="2"/>
        <v>135</v>
      </c>
      <c r="G24" s="412"/>
      <c r="H24" s="42"/>
      <c r="I24" s="41">
        <v>26</v>
      </c>
      <c r="J24" s="200">
        <v>24</v>
      </c>
      <c r="K24" s="394">
        <v>0</v>
      </c>
      <c r="L24" s="166">
        <v>13</v>
      </c>
      <c r="M24" s="438"/>
      <c r="N24" s="443"/>
      <c r="O24" s="471">
        <v>14</v>
      </c>
      <c r="P24" s="472">
        <v>15</v>
      </c>
      <c r="Q24" s="41"/>
      <c r="R24" s="166"/>
      <c r="S24" s="541">
        <v>8</v>
      </c>
      <c r="T24" s="542">
        <v>8</v>
      </c>
      <c r="U24" s="384">
        <v>16</v>
      </c>
      <c r="V24" s="95">
        <v>11</v>
      </c>
      <c r="W24" s="471"/>
      <c r="X24" s="505"/>
      <c r="Y24" s="42">
        <f t="shared" si="3"/>
        <v>0</v>
      </c>
    </row>
    <row r="25" spans="1:28" ht="14.25" x14ac:dyDescent="0.2">
      <c r="A25" s="102">
        <v>93</v>
      </c>
      <c r="B25" s="16" t="s">
        <v>34</v>
      </c>
      <c r="C25" s="8" t="s">
        <v>27</v>
      </c>
      <c r="D25" s="89">
        <f t="shared" si="0"/>
        <v>133</v>
      </c>
      <c r="E25" s="195">
        <f t="shared" si="1"/>
        <v>0</v>
      </c>
      <c r="F25" s="198">
        <f t="shared" si="2"/>
        <v>133</v>
      </c>
      <c r="G25" s="393">
        <v>0</v>
      </c>
      <c r="H25" s="95">
        <v>25</v>
      </c>
      <c r="I25" s="369">
        <v>25</v>
      </c>
      <c r="J25" s="369">
        <v>18</v>
      </c>
      <c r="K25" s="197">
        <v>21</v>
      </c>
      <c r="L25" s="166">
        <v>19</v>
      </c>
      <c r="M25" s="438">
        <v>18</v>
      </c>
      <c r="N25" s="442">
        <v>7</v>
      </c>
      <c r="O25" s="471"/>
      <c r="P25" s="472"/>
      <c r="Q25" s="41"/>
      <c r="R25" s="200"/>
      <c r="S25" s="541"/>
      <c r="T25" s="542"/>
      <c r="U25" s="41"/>
      <c r="V25" s="42"/>
      <c r="W25" s="471"/>
      <c r="X25" s="505"/>
      <c r="Y25" s="42">
        <f t="shared" si="3"/>
        <v>0</v>
      </c>
    </row>
    <row r="26" spans="1:28" ht="12.75" x14ac:dyDescent="0.2">
      <c r="A26" s="103">
        <v>79</v>
      </c>
      <c r="B26" s="15" t="s">
        <v>33</v>
      </c>
      <c r="C26" s="21" t="s">
        <v>30</v>
      </c>
      <c r="D26" s="89">
        <f t="shared" si="0"/>
        <v>129</v>
      </c>
      <c r="E26" s="195">
        <f t="shared" si="1"/>
        <v>0</v>
      </c>
      <c r="F26" s="198">
        <f t="shared" si="2"/>
        <v>129</v>
      </c>
      <c r="G26" s="393">
        <v>0</v>
      </c>
      <c r="H26" s="95">
        <v>11</v>
      </c>
      <c r="I26" s="262">
        <v>0</v>
      </c>
      <c r="J26" s="200">
        <v>16</v>
      </c>
      <c r="K26" s="197">
        <v>23</v>
      </c>
      <c r="L26" s="166">
        <v>20</v>
      </c>
      <c r="M26" s="438"/>
      <c r="N26" s="443"/>
      <c r="O26" s="471"/>
      <c r="P26" s="472"/>
      <c r="Q26" s="41">
        <v>17</v>
      </c>
      <c r="R26" s="42">
        <v>12</v>
      </c>
      <c r="S26" s="447">
        <v>0</v>
      </c>
      <c r="T26" s="586">
        <v>0</v>
      </c>
      <c r="U26" s="41">
        <v>13</v>
      </c>
      <c r="V26" s="397">
        <v>0</v>
      </c>
      <c r="W26" s="471">
        <v>4</v>
      </c>
      <c r="X26" s="505">
        <v>13</v>
      </c>
      <c r="Y26" s="42">
        <f t="shared" si="3"/>
        <v>0</v>
      </c>
    </row>
    <row r="27" spans="1:28" ht="12.75" x14ac:dyDescent="0.2">
      <c r="A27" s="102">
        <v>17</v>
      </c>
      <c r="B27" s="16" t="s">
        <v>34</v>
      </c>
      <c r="C27" s="8" t="s">
        <v>102</v>
      </c>
      <c r="D27" s="87">
        <f t="shared" si="0"/>
        <v>121</v>
      </c>
      <c r="E27" s="195">
        <f t="shared" si="1"/>
        <v>0</v>
      </c>
      <c r="F27" s="198">
        <f t="shared" si="2"/>
        <v>121</v>
      </c>
      <c r="G27" s="393">
        <v>0</v>
      </c>
      <c r="H27" s="42">
        <v>24</v>
      </c>
      <c r="I27" s="200">
        <v>20</v>
      </c>
      <c r="J27" s="200">
        <v>13</v>
      </c>
      <c r="K27" s="197">
        <v>17</v>
      </c>
      <c r="L27" s="482">
        <v>0</v>
      </c>
      <c r="M27" s="438">
        <v>7</v>
      </c>
      <c r="N27" s="443">
        <v>5</v>
      </c>
      <c r="O27" s="471">
        <v>21</v>
      </c>
      <c r="P27" s="472">
        <v>14</v>
      </c>
      <c r="Q27" s="41"/>
      <c r="R27" s="42"/>
      <c r="S27" s="541"/>
      <c r="T27" s="635"/>
      <c r="U27" s="41"/>
      <c r="V27" s="430"/>
      <c r="W27" s="471"/>
      <c r="X27" s="505"/>
      <c r="Y27" s="44">
        <f t="shared" si="3"/>
        <v>0</v>
      </c>
    </row>
    <row r="28" spans="1:28" ht="12.75" x14ac:dyDescent="0.2">
      <c r="A28" s="16">
        <v>90</v>
      </c>
      <c r="B28" s="102" t="s">
        <v>35</v>
      </c>
      <c r="C28" s="525" t="s">
        <v>117</v>
      </c>
      <c r="D28" s="89">
        <f t="shared" si="0"/>
        <v>120</v>
      </c>
      <c r="E28" s="195">
        <f t="shared" si="1"/>
        <v>0</v>
      </c>
      <c r="F28" s="198">
        <f t="shared" si="2"/>
        <v>120</v>
      </c>
      <c r="G28" s="412"/>
      <c r="H28" s="112"/>
      <c r="I28" s="41">
        <v>19</v>
      </c>
      <c r="J28" s="460">
        <v>17</v>
      </c>
      <c r="K28" s="446">
        <v>0</v>
      </c>
      <c r="L28" s="166">
        <v>4</v>
      </c>
      <c r="M28" s="447">
        <v>0</v>
      </c>
      <c r="N28" s="449">
        <v>0</v>
      </c>
      <c r="O28" s="447">
        <v>0</v>
      </c>
      <c r="P28" s="449">
        <v>0</v>
      </c>
      <c r="Q28" s="41">
        <v>3</v>
      </c>
      <c r="R28" s="42">
        <v>6</v>
      </c>
      <c r="S28" s="541">
        <v>21</v>
      </c>
      <c r="T28" s="542">
        <v>13</v>
      </c>
      <c r="U28" s="384">
        <v>9</v>
      </c>
      <c r="V28" s="95">
        <v>13</v>
      </c>
      <c r="W28" s="471">
        <v>6</v>
      </c>
      <c r="X28" s="505">
        <v>9</v>
      </c>
      <c r="Y28" s="42">
        <f t="shared" si="3"/>
        <v>0</v>
      </c>
    </row>
    <row r="29" spans="1:28" ht="12.75" x14ac:dyDescent="0.2">
      <c r="A29" s="103">
        <v>11</v>
      </c>
      <c r="B29" s="15" t="s">
        <v>33</v>
      </c>
      <c r="C29" s="7" t="s">
        <v>122</v>
      </c>
      <c r="D29" s="89">
        <f t="shared" si="0"/>
        <v>111</v>
      </c>
      <c r="E29" s="195">
        <f t="shared" si="1"/>
        <v>0</v>
      </c>
      <c r="F29" s="198">
        <f t="shared" si="2"/>
        <v>111</v>
      </c>
      <c r="G29" s="412"/>
      <c r="H29" s="42"/>
      <c r="I29" s="41">
        <v>15</v>
      </c>
      <c r="J29" s="42">
        <v>23</v>
      </c>
      <c r="K29" s="270">
        <v>10</v>
      </c>
      <c r="L29" s="166">
        <v>16</v>
      </c>
      <c r="M29" s="438"/>
      <c r="N29" s="443"/>
      <c r="O29" s="474"/>
      <c r="P29" s="474"/>
      <c r="Q29" s="13">
        <v>7</v>
      </c>
      <c r="R29" s="42">
        <v>15</v>
      </c>
      <c r="S29" s="541"/>
      <c r="T29" s="542"/>
      <c r="U29" s="41">
        <v>10</v>
      </c>
      <c r="V29" s="42">
        <v>15</v>
      </c>
      <c r="W29" s="471"/>
      <c r="X29" s="505"/>
      <c r="Y29" s="42">
        <f t="shared" si="3"/>
        <v>0</v>
      </c>
    </row>
    <row r="30" spans="1:28" ht="12.75" x14ac:dyDescent="0.2">
      <c r="A30" s="103">
        <v>73</v>
      </c>
      <c r="B30" s="15" t="s">
        <v>35</v>
      </c>
      <c r="C30" s="7" t="s">
        <v>99</v>
      </c>
      <c r="D30" s="89">
        <f t="shared" si="0"/>
        <v>99</v>
      </c>
      <c r="E30" s="195">
        <f>MIN(SUM(G30:H30),I30+J30,K30+L30,M30+N30,O29+P30,S30+T30,Q30+R30,U30+V30,W30+X30)</f>
        <v>0</v>
      </c>
      <c r="F30" s="198">
        <f t="shared" si="2"/>
        <v>99</v>
      </c>
      <c r="G30" s="393">
        <v>0</v>
      </c>
      <c r="H30" s="42">
        <v>26</v>
      </c>
      <c r="I30" s="41">
        <v>16</v>
      </c>
      <c r="J30" s="42">
        <v>28</v>
      </c>
      <c r="K30" s="270"/>
      <c r="L30" s="200"/>
      <c r="M30" s="438"/>
      <c r="N30" s="443"/>
      <c r="O30" s="471"/>
      <c r="P30" s="472"/>
      <c r="Q30" s="41"/>
      <c r="R30" s="42"/>
      <c r="S30" s="541"/>
      <c r="T30" s="542"/>
      <c r="U30" s="41">
        <v>21</v>
      </c>
      <c r="V30" s="42">
        <v>8</v>
      </c>
      <c r="W30" s="471"/>
      <c r="X30" s="505"/>
      <c r="Y30" s="42">
        <f t="shared" si="3"/>
        <v>2</v>
      </c>
      <c r="AB30" s="5"/>
    </row>
    <row r="31" spans="1:28" ht="12.75" x14ac:dyDescent="0.2">
      <c r="A31" s="26">
        <v>2</v>
      </c>
      <c r="B31" s="15" t="s">
        <v>33</v>
      </c>
      <c r="C31" s="21" t="s">
        <v>170</v>
      </c>
      <c r="D31" s="87">
        <f t="shared" si="0"/>
        <v>98</v>
      </c>
      <c r="E31" s="201">
        <f t="shared" ref="E31:E65" si="4">MIN(SUM(G31:H31),I31+J31,K31+L31,M31+N31,O31+P31,S31+T31,Q31+R31,U31+V31,W31+X31)</f>
        <v>0</v>
      </c>
      <c r="F31" s="198">
        <f t="shared" si="2"/>
        <v>98</v>
      </c>
      <c r="G31" s="580"/>
      <c r="H31" s="363"/>
      <c r="I31" s="41"/>
      <c r="J31" s="42"/>
      <c r="K31" s="197"/>
      <c r="L31" s="166"/>
      <c r="M31" s="345"/>
      <c r="N31" s="559"/>
      <c r="O31" s="471">
        <v>13</v>
      </c>
      <c r="P31" s="431">
        <v>0</v>
      </c>
      <c r="Q31" s="41"/>
      <c r="R31" s="42"/>
      <c r="S31" s="541">
        <v>7</v>
      </c>
      <c r="T31" s="542">
        <v>11</v>
      </c>
      <c r="U31" s="41">
        <v>20</v>
      </c>
      <c r="V31" s="42">
        <v>18</v>
      </c>
      <c r="W31" s="471">
        <v>18</v>
      </c>
      <c r="X31" s="505">
        <v>11</v>
      </c>
      <c r="Y31" s="42">
        <f t="shared" si="3"/>
        <v>0</v>
      </c>
    </row>
    <row r="32" spans="1:28" ht="12.75" x14ac:dyDescent="0.2">
      <c r="A32" s="15">
        <v>71</v>
      </c>
      <c r="B32" s="15" t="s">
        <v>126</v>
      </c>
      <c r="C32" s="21" t="s">
        <v>125</v>
      </c>
      <c r="D32" s="87">
        <f t="shared" si="0"/>
        <v>89</v>
      </c>
      <c r="E32" s="410">
        <f t="shared" si="4"/>
        <v>0</v>
      </c>
      <c r="F32" s="202">
        <f t="shared" si="2"/>
        <v>89</v>
      </c>
      <c r="G32" s="411"/>
      <c r="H32" s="14"/>
      <c r="I32" s="395">
        <v>0</v>
      </c>
      <c r="J32" s="200">
        <v>11</v>
      </c>
      <c r="K32" s="197">
        <v>15</v>
      </c>
      <c r="L32" s="430">
        <v>24</v>
      </c>
      <c r="M32" s="438">
        <v>8</v>
      </c>
      <c r="N32" s="443">
        <v>9</v>
      </c>
      <c r="O32" s="471"/>
      <c r="P32" s="472"/>
      <c r="Q32" s="41">
        <v>11</v>
      </c>
      <c r="R32" s="42">
        <v>11</v>
      </c>
      <c r="S32" s="541"/>
      <c r="T32" s="542"/>
      <c r="U32" s="13"/>
      <c r="V32" s="14"/>
      <c r="W32" s="471"/>
      <c r="X32" s="505"/>
      <c r="Y32" s="42">
        <f t="shared" si="3"/>
        <v>0</v>
      </c>
    </row>
    <row r="33" spans="1:28" ht="12.75" x14ac:dyDescent="0.2">
      <c r="A33" s="15">
        <v>35</v>
      </c>
      <c r="B33" s="15" t="s">
        <v>35</v>
      </c>
      <c r="C33" s="21" t="s">
        <v>154</v>
      </c>
      <c r="D33" s="87">
        <f t="shared" si="0"/>
        <v>88</v>
      </c>
      <c r="E33" s="410">
        <f t="shared" si="4"/>
        <v>0</v>
      </c>
      <c r="F33" s="202">
        <f t="shared" si="2"/>
        <v>88</v>
      </c>
      <c r="G33" s="502"/>
      <c r="H33" s="287"/>
      <c r="I33" s="200"/>
      <c r="J33" s="14"/>
      <c r="K33" s="220"/>
      <c r="L33" s="430"/>
      <c r="M33" s="438">
        <v>11</v>
      </c>
      <c r="N33" s="443">
        <v>18</v>
      </c>
      <c r="O33" s="471">
        <v>15</v>
      </c>
      <c r="P33" s="461">
        <v>0</v>
      </c>
      <c r="Q33" s="13"/>
      <c r="R33" s="14"/>
      <c r="S33" s="541">
        <v>10</v>
      </c>
      <c r="T33" s="542">
        <v>21</v>
      </c>
      <c r="U33" s="13"/>
      <c r="V33" s="14"/>
      <c r="W33" s="471">
        <v>7</v>
      </c>
      <c r="X33" s="505">
        <v>6</v>
      </c>
      <c r="Y33" s="42">
        <f t="shared" si="3"/>
        <v>0</v>
      </c>
    </row>
    <row r="34" spans="1:28" ht="12.75" x14ac:dyDescent="0.2">
      <c r="A34" s="26">
        <v>12</v>
      </c>
      <c r="B34" s="15" t="s">
        <v>33</v>
      </c>
      <c r="C34" s="21" t="s">
        <v>4</v>
      </c>
      <c r="D34" s="87">
        <f t="shared" si="0"/>
        <v>85</v>
      </c>
      <c r="E34" s="410">
        <f t="shared" si="4"/>
        <v>0</v>
      </c>
      <c r="F34" s="202">
        <f t="shared" si="2"/>
        <v>85</v>
      </c>
      <c r="G34" s="413">
        <v>0</v>
      </c>
      <c r="H34" s="14">
        <v>5</v>
      </c>
      <c r="I34" s="200">
        <v>12</v>
      </c>
      <c r="J34" s="14">
        <v>22</v>
      </c>
      <c r="K34" s="220">
        <v>13</v>
      </c>
      <c r="L34" s="412">
        <v>5</v>
      </c>
      <c r="M34" s="438">
        <v>5</v>
      </c>
      <c r="N34" s="443">
        <v>23</v>
      </c>
      <c r="O34" s="471"/>
      <c r="P34" s="472"/>
      <c r="Q34" s="13"/>
      <c r="R34" s="14"/>
      <c r="S34" s="541"/>
      <c r="T34" s="542"/>
      <c r="U34" s="427"/>
      <c r="V34" s="14"/>
      <c r="W34" s="471"/>
      <c r="X34" s="505"/>
      <c r="Y34" s="42">
        <f t="shared" si="3"/>
        <v>0</v>
      </c>
    </row>
    <row r="35" spans="1:28" ht="12.75" x14ac:dyDescent="0.2">
      <c r="A35" s="501">
        <v>10</v>
      </c>
      <c r="B35" s="15" t="s">
        <v>127</v>
      </c>
      <c r="C35" s="7" t="s">
        <v>128</v>
      </c>
      <c r="D35" s="87">
        <f t="shared" si="0"/>
        <v>77</v>
      </c>
      <c r="E35" s="410">
        <f t="shared" si="4"/>
        <v>0</v>
      </c>
      <c r="F35" s="202">
        <f t="shared" si="2"/>
        <v>77</v>
      </c>
      <c r="G35" s="411"/>
      <c r="H35" s="14"/>
      <c r="I35" s="13">
        <v>7</v>
      </c>
      <c r="J35" s="266">
        <v>0</v>
      </c>
      <c r="K35" s="220">
        <v>9</v>
      </c>
      <c r="L35" s="412">
        <v>12</v>
      </c>
      <c r="M35" s="438"/>
      <c r="N35" s="443"/>
      <c r="O35" s="471"/>
      <c r="P35" s="472"/>
      <c r="Q35" s="13">
        <v>15</v>
      </c>
      <c r="R35" s="14">
        <v>3</v>
      </c>
      <c r="S35" s="541">
        <v>9</v>
      </c>
      <c r="T35" s="542">
        <v>17</v>
      </c>
      <c r="U35" s="345"/>
      <c r="V35" s="287"/>
      <c r="W35" s="471">
        <v>5</v>
      </c>
      <c r="X35" s="586">
        <v>0</v>
      </c>
      <c r="Y35" s="42">
        <f t="shared" si="3"/>
        <v>0</v>
      </c>
    </row>
    <row r="36" spans="1:28" ht="12.75" x14ac:dyDescent="0.2">
      <c r="A36" s="16">
        <v>83</v>
      </c>
      <c r="B36" s="15" t="s">
        <v>34</v>
      </c>
      <c r="C36" s="21" t="s">
        <v>104</v>
      </c>
      <c r="D36" s="89">
        <f t="shared" si="0"/>
        <v>73</v>
      </c>
      <c r="E36" s="410">
        <f t="shared" si="4"/>
        <v>0</v>
      </c>
      <c r="F36" s="202">
        <f t="shared" si="2"/>
        <v>73</v>
      </c>
      <c r="G36" s="413">
        <v>0</v>
      </c>
      <c r="H36" s="581">
        <v>0</v>
      </c>
      <c r="I36" s="13"/>
      <c r="J36" s="14"/>
      <c r="K36" s="220"/>
      <c r="L36" s="412"/>
      <c r="M36" s="438"/>
      <c r="N36" s="443"/>
      <c r="O36" s="471">
        <v>20</v>
      </c>
      <c r="P36" s="264">
        <v>0</v>
      </c>
      <c r="Q36" s="13">
        <v>4</v>
      </c>
      <c r="R36" s="14">
        <v>17</v>
      </c>
      <c r="S36" s="541"/>
      <c r="T36" s="542"/>
      <c r="U36" s="13">
        <v>18</v>
      </c>
      <c r="V36" s="14">
        <v>14</v>
      </c>
      <c r="W36" s="471"/>
      <c r="X36" s="505"/>
      <c r="Y36" s="42">
        <f t="shared" si="3"/>
        <v>0</v>
      </c>
    </row>
    <row r="37" spans="1:28" ht="12.75" x14ac:dyDescent="0.2">
      <c r="A37" s="103">
        <v>46</v>
      </c>
      <c r="B37" s="15" t="s">
        <v>127</v>
      </c>
      <c r="C37" s="21" t="s">
        <v>147</v>
      </c>
      <c r="D37" s="89">
        <f t="shared" si="0"/>
        <v>68</v>
      </c>
      <c r="E37" s="410">
        <f t="shared" si="4"/>
        <v>0</v>
      </c>
      <c r="F37" s="202">
        <f t="shared" si="2"/>
        <v>68</v>
      </c>
      <c r="G37" s="502"/>
      <c r="H37" s="287"/>
      <c r="I37" s="13"/>
      <c r="J37" s="200"/>
      <c r="K37" s="220">
        <v>22</v>
      </c>
      <c r="L37" s="412">
        <v>11</v>
      </c>
      <c r="M37" s="438"/>
      <c r="N37" s="443"/>
      <c r="O37" s="471">
        <v>23</v>
      </c>
      <c r="P37" s="472">
        <v>12</v>
      </c>
      <c r="Q37" s="13"/>
      <c r="R37" s="14"/>
      <c r="S37" s="541"/>
      <c r="T37" s="542"/>
      <c r="U37" s="13"/>
      <c r="V37" s="14"/>
      <c r="W37" s="471"/>
      <c r="X37" s="505"/>
      <c r="Y37" s="42">
        <f t="shared" si="3"/>
        <v>0</v>
      </c>
    </row>
    <row r="38" spans="1:28" ht="12.75" x14ac:dyDescent="0.2">
      <c r="A38" s="15">
        <v>96</v>
      </c>
      <c r="B38" s="15" t="s">
        <v>33</v>
      </c>
      <c r="C38" s="21" t="s">
        <v>189</v>
      </c>
      <c r="D38" s="89">
        <f t="shared" si="0"/>
        <v>63</v>
      </c>
      <c r="E38" s="410">
        <f t="shared" si="4"/>
        <v>0</v>
      </c>
      <c r="F38" s="630">
        <f t="shared" si="2"/>
        <v>63</v>
      </c>
      <c r="G38" s="411"/>
      <c r="H38" s="14"/>
      <c r="I38" s="13"/>
      <c r="J38" s="14"/>
      <c r="K38" s="220"/>
      <c r="L38" s="412"/>
      <c r="M38" s="438"/>
      <c r="N38" s="443"/>
      <c r="O38" s="471"/>
      <c r="P38" s="472"/>
      <c r="Q38" s="13"/>
      <c r="R38" s="14"/>
      <c r="S38" s="541"/>
      <c r="T38" s="635"/>
      <c r="U38" s="13">
        <v>19</v>
      </c>
      <c r="V38" s="430">
        <v>24</v>
      </c>
      <c r="W38" s="471">
        <v>10</v>
      </c>
      <c r="X38" s="505">
        <v>10</v>
      </c>
      <c r="Y38" s="42">
        <f t="shared" si="3"/>
        <v>1</v>
      </c>
    </row>
    <row r="39" spans="1:28" ht="12.75" x14ac:dyDescent="0.2">
      <c r="A39" s="15">
        <v>98</v>
      </c>
      <c r="B39" s="102" t="s">
        <v>33</v>
      </c>
      <c r="C39" s="7" t="s">
        <v>144</v>
      </c>
      <c r="D39" s="87">
        <f t="shared" si="0"/>
        <v>60</v>
      </c>
      <c r="E39" s="195">
        <f t="shared" si="4"/>
        <v>0</v>
      </c>
      <c r="F39" s="198">
        <f t="shared" si="2"/>
        <v>60</v>
      </c>
      <c r="G39" s="412"/>
      <c r="H39" s="200"/>
      <c r="I39" s="41">
        <v>28</v>
      </c>
      <c r="J39" s="42">
        <v>12</v>
      </c>
      <c r="K39" s="400">
        <v>0</v>
      </c>
      <c r="L39" s="166">
        <v>8</v>
      </c>
      <c r="M39" s="438"/>
      <c r="N39" s="443"/>
      <c r="O39" s="471"/>
      <c r="P39" s="472"/>
      <c r="Q39" s="41"/>
      <c r="R39" s="42"/>
      <c r="S39" s="541">
        <v>4</v>
      </c>
      <c r="T39" s="586">
        <v>0</v>
      </c>
      <c r="U39" s="41">
        <v>8</v>
      </c>
      <c r="V39" s="475">
        <v>0</v>
      </c>
      <c r="W39" s="471"/>
      <c r="X39" s="505"/>
      <c r="Y39" s="42">
        <f t="shared" si="3"/>
        <v>1</v>
      </c>
    </row>
    <row r="40" spans="1:28" ht="12.75" x14ac:dyDescent="0.2">
      <c r="A40" s="15">
        <v>56</v>
      </c>
      <c r="B40" s="102" t="s">
        <v>33</v>
      </c>
      <c r="C40" s="7" t="s">
        <v>121</v>
      </c>
      <c r="D40" s="89">
        <f t="shared" si="0"/>
        <v>58</v>
      </c>
      <c r="E40" s="195">
        <f t="shared" si="4"/>
        <v>0</v>
      </c>
      <c r="F40" s="198">
        <f t="shared" si="2"/>
        <v>58</v>
      </c>
      <c r="G40" s="412"/>
      <c r="H40" s="200"/>
      <c r="I40" s="41">
        <v>9</v>
      </c>
      <c r="J40" s="397">
        <v>0</v>
      </c>
      <c r="K40" s="197"/>
      <c r="L40" s="166"/>
      <c r="M40" s="438"/>
      <c r="N40" s="443"/>
      <c r="O40" s="471">
        <v>10</v>
      </c>
      <c r="P40" s="472">
        <v>25</v>
      </c>
      <c r="Q40" s="41"/>
      <c r="R40" s="42"/>
      <c r="S40" s="541"/>
      <c r="T40" s="542"/>
      <c r="U40" s="41">
        <v>14</v>
      </c>
      <c r="V40" s="397">
        <v>0</v>
      </c>
      <c r="W40" s="471"/>
      <c r="X40" s="505"/>
      <c r="Y40" s="42">
        <f t="shared" si="3"/>
        <v>1</v>
      </c>
    </row>
    <row r="41" spans="1:28" ht="12.75" x14ac:dyDescent="0.2">
      <c r="A41" s="16">
        <v>48</v>
      </c>
      <c r="B41" s="533" t="s">
        <v>34</v>
      </c>
      <c r="C41" s="84" t="s">
        <v>179</v>
      </c>
      <c r="D41" s="87">
        <f t="shared" si="0"/>
        <v>57</v>
      </c>
      <c r="E41" s="195">
        <f t="shared" si="4"/>
        <v>0</v>
      </c>
      <c r="F41" s="198">
        <f t="shared" si="2"/>
        <v>57</v>
      </c>
      <c r="G41" s="632"/>
      <c r="H41" s="298"/>
      <c r="I41" s="41"/>
      <c r="J41" s="200"/>
      <c r="K41" s="197"/>
      <c r="L41" s="166"/>
      <c r="M41" s="427"/>
      <c r="N41" s="558"/>
      <c r="O41" s="474"/>
      <c r="P41" s="474"/>
      <c r="Q41" s="41">
        <v>8</v>
      </c>
      <c r="R41" s="42">
        <v>9</v>
      </c>
      <c r="S41" s="541">
        <v>24</v>
      </c>
      <c r="T41" s="542">
        <v>16</v>
      </c>
      <c r="U41" s="41"/>
      <c r="V41" s="42"/>
      <c r="W41" s="471"/>
      <c r="X41" s="505"/>
      <c r="Y41" s="42">
        <f t="shared" si="3"/>
        <v>1</v>
      </c>
    </row>
    <row r="42" spans="1:28" s="5" customFormat="1" ht="12.75" x14ac:dyDescent="0.2">
      <c r="A42" s="16">
        <v>97</v>
      </c>
      <c r="B42" s="16" t="s">
        <v>33</v>
      </c>
      <c r="C42" s="8" t="s">
        <v>90</v>
      </c>
      <c r="D42" s="87">
        <f t="shared" si="0"/>
        <v>54</v>
      </c>
      <c r="E42" s="195">
        <f t="shared" si="4"/>
        <v>0</v>
      </c>
      <c r="F42" s="198">
        <f t="shared" si="2"/>
        <v>54</v>
      </c>
      <c r="G42" s="631">
        <v>0</v>
      </c>
      <c r="H42" s="42">
        <v>20</v>
      </c>
      <c r="I42" s="41"/>
      <c r="J42" s="200"/>
      <c r="K42" s="197"/>
      <c r="L42" s="166"/>
      <c r="M42" s="438">
        <v>15</v>
      </c>
      <c r="N42" s="443">
        <v>19</v>
      </c>
      <c r="O42" s="634">
        <v>0</v>
      </c>
      <c r="P42" s="475">
        <v>0</v>
      </c>
      <c r="Q42" s="41"/>
      <c r="R42" s="42"/>
      <c r="S42" s="541"/>
      <c r="T42" s="542"/>
      <c r="U42" s="41"/>
      <c r="V42" s="42"/>
      <c r="W42" s="622"/>
      <c r="X42" s="472"/>
      <c r="Y42" s="42">
        <f t="shared" si="3"/>
        <v>0</v>
      </c>
      <c r="AB42" s="2"/>
    </row>
    <row r="43" spans="1:28" ht="12.75" customHeight="1" x14ac:dyDescent="0.2">
      <c r="A43" s="16">
        <v>81</v>
      </c>
      <c r="B43" s="16" t="s">
        <v>127</v>
      </c>
      <c r="C43" s="7" t="s">
        <v>114</v>
      </c>
      <c r="D43" s="87">
        <f t="shared" ref="D43:D65" si="5">SUM(G43:X43)</f>
        <v>46</v>
      </c>
      <c r="E43" s="195">
        <f t="shared" si="4"/>
        <v>0</v>
      </c>
      <c r="F43" s="198">
        <f t="shared" ref="F43:F65" si="6">D43-E43</f>
        <v>46</v>
      </c>
      <c r="G43" s="354"/>
      <c r="H43" s="14"/>
      <c r="I43" s="262">
        <v>0</v>
      </c>
      <c r="J43" s="200">
        <v>10</v>
      </c>
      <c r="K43" s="197"/>
      <c r="L43" s="166"/>
      <c r="M43" s="438"/>
      <c r="N43" s="443"/>
      <c r="O43" s="447">
        <v>0</v>
      </c>
      <c r="P43" s="449">
        <v>0</v>
      </c>
      <c r="Q43" s="562">
        <v>0</v>
      </c>
      <c r="R43" s="563">
        <v>0</v>
      </c>
      <c r="S43" s="541">
        <v>13</v>
      </c>
      <c r="T43" s="542">
        <v>23</v>
      </c>
      <c r="U43" s="41"/>
      <c r="V43" s="42"/>
      <c r="W43" s="447">
        <v>0</v>
      </c>
      <c r="X43" s="587">
        <v>0</v>
      </c>
      <c r="Y43" s="42">
        <f t="shared" ref="Y43:Y65" si="7">IF(G43&gt;0,IF(G43=MAX($G$11:$G$43),1,0))+IF(H43&gt;0,IF(H43=MAX($H$11:$H$43),1,0))+IF(I43&gt;0,IF(I43=MAX($I$11:$I$43),1,0))+IF(J43&gt;0,IF(J43=MAX($J$11:$J$43),1,0))+IF(K43&gt;0,IF(K43=MAX($K$11:$K$43),1,0))+IF(L43&gt;0,IF(L43=MAX($L$11:$L$43),1,0))+IF(M43&gt;0,IF(M43=MAX($M$11:$M$43),1,0))+IF(N43&gt;0,IF(N43=MAX($N$11:$N$43),1,0))+IF(O43&gt;0,IF(O43=MAX($O$11:$O$43),1,0))+IF(P43&gt;0,IF(P43=MAX($P$11:$P$43),1,0))+IF(S43&gt;0,IF(S43=MAX($S$11:$S$43),1,0))+IF(T43&gt;0,IF(T43=MAX($T$11:$T$43),1,0))+IF(Q43&gt;0,IF(Q43=MAX($Q$11:$Q$43),1,0))+IF(R43&gt;0,IF(R43=MAX($R$11:$R$43),1,0))+IF(U43&gt;0,IF(U43=MAX($U$11:$U$43),1,0))+IF(V43&gt;0,IF(V43=MAX($V$11:$V$43),1,0))+IF(W43&gt;0,IF(W43=MAX($W$11:$W$43),1,0))+IF(X43&gt;0,IF(X43=MAX($X$11:$X$43),1,0))</f>
        <v>0</v>
      </c>
      <c r="AB43" s="6"/>
    </row>
    <row r="44" spans="1:28" ht="12.75" x14ac:dyDescent="0.2">
      <c r="A44" s="16">
        <v>82</v>
      </c>
      <c r="B44" s="15" t="s">
        <v>35</v>
      </c>
      <c r="C44" s="21" t="s">
        <v>116</v>
      </c>
      <c r="D44" s="87">
        <f t="shared" si="5"/>
        <v>41</v>
      </c>
      <c r="E44" s="410">
        <f t="shared" si="4"/>
        <v>0</v>
      </c>
      <c r="F44" s="202">
        <f t="shared" si="6"/>
        <v>41</v>
      </c>
      <c r="G44" s="411"/>
      <c r="H44" s="14"/>
      <c r="I44" s="13">
        <v>13</v>
      </c>
      <c r="J44" s="14">
        <v>19</v>
      </c>
      <c r="K44" s="220"/>
      <c r="L44" s="412"/>
      <c r="M44" s="438"/>
      <c r="N44" s="443"/>
      <c r="O44" s="435">
        <v>0</v>
      </c>
      <c r="P44" s="451">
        <v>0</v>
      </c>
      <c r="Q44" s="13"/>
      <c r="R44" s="14"/>
      <c r="S44" s="541"/>
      <c r="T44" s="542"/>
      <c r="U44" s="435">
        <v>0</v>
      </c>
      <c r="V44" s="119">
        <v>9</v>
      </c>
      <c r="W44" s="471"/>
      <c r="X44" s="505"/>
      <c r="Y44" s="42">
        <f t="shared" si="7"/>
        <v>0</v>
      </c>
    </row>
    <row r="45" spans="1:28" ht="12.75" x14ac:dyDescent="0.2">
      <c r="A45" s="16">
        <v>87</v>
      </c>
      <c r="B45" s="15" t="s">
        <v>35</v>
      </c>
      <c r="C45" s="21" t="s">
        <v>118</v>
      </c>
      <c r="D45" s="87">
        <f t="shared" si="5"/>
        <v>37</v>
      </c>
      <c r="E45" s="410">
        <f t="shared" si="4"/>
        <v>0</v>
      </c>
      <c r="F45" s="202">
        <f t="shared" si="6"/>
        <v>37</v>
      </c>
      <c r="G45" s="411"/>
      <c r="H45" s="14"/>
      <c r="I45" s="13">
        <v>10</v>
      </c>
      <c r="J45" s="14">
        <v>27</v>
      </c>
      <c r="K45" s="446">
        <v>0</v>
      </c>
      <c r="L45" s="473">
        <v>0</v>
      </c>
      <c r="M45" s="438"/>
      <c r="N45" s="448"/>
      <c r="O45" s="471"/>
      <c r="P45" s="472"/>
      <c r="Q45" s="13"/>
      <c r="R45" s="14"/>
      <c r="S45" s="541"/>
      <c r="T45" s="542"/>
      <c r="U45" s="345"/>
      <c r="V45" s="287"/>
      <c r="W45" s="471"/>
      <c r="X45" s="505"/>
      <c r="Y45" s="42">
        <f t="shared" si="7"/>
        <v>0</v>
      </c>
    </row>
    <row r="46" spans="1:28" ht="12.75" x14ac:dyDescent="0.2">
      <c r="A46" s="15">
        <v>38</v>
      </c>
      <c r="B46" s="15" t="s">
        <v>33</v>
      </c>
      <c r="C46" s="21" t="s">
        <v>155</v>
      </c>
      <c r="D46" s="87">
        <f t="shared" si="5"/>
        <v>35</v>
      </c>
      <c r="E46" s="410">
        <f t="shared" si="4"/>
        <v>0</v>
      </c>
      <c r="F46" s="202">
        <f t="shared" si="6"/>
        <v>35</v>
      </c>
      <c r="G46" s="502"/>
      <c r="H46" s="287"/>
      <c r="I46" s="13"/>
      <c r="J46" s="14"/>
      <c r="K46" s="220"/>
      <c r="L46" s="412"/>
      <c r="M46" s="438">
        <v>25</v>
      </c>
      <c r="N46" s="443">
        <v>10</v>
      </c>
      <c r="O46" s="471"/>
      <c r="P46" s="472"/>
      <c r="Q46" s="13"/>
      <c r="R46" s="14"/>
      <c r="S46" s="541"/>
      <c r="T46" s="542"/>
      <c r="U46" s="13"/>
      <c r="V46" s="14"/>
      <c r="W46" s="471"/>
      <c r="X46" s="505"/>
      <c r="Y46" s="42">
        <f t="shared" si="7"/>
        <v>0</v>
      </c>
    </row>
    <row r="47" spans="1:28" ht="12.75" x14ac:dyDescent="0.2">
      <c r="A47" s="15">
        <v>42</v>
      </c>
      <c r="B47" s="15" t="s">
        <v>164</v>
      </c>
      <c r="C47" s="21" t="s">
        <v>169</v>
      </c>
      <c r="D47" s="87">
        <f t="shared" si="5"/>
        <v>34</v>
      </c>
      <c r="E47" s="410">
        <f t="shared" si="4"/>
        <v>0</v>
      </c>
      <c r="F47" s="202">
        <f t="shared" si="6"/>
        <v>34</v>
      </c>
      <c r="G47" s="502"/>
      <c r="H47" s="287"/>
      <c r="I47" s="13"/>
      <c r="J47" s="14"/>
      <c r="K47" s="220"/>
      <c r="L47" s="412"/>
      <c r="M47" s="395">
        <v>0</v>
      </c>
      <c r="N47" s="444">
        <v>11</v>
      </c>
      <c r="O47" s="471">
        <v>12</v>
      </c>
      <c r="P47" s="472">
        <v>11</v>
      </c>
      <c r="Q47" s="13"/>
      <c r="R47" s="14"/>
      <c r="S47" s="541"/>
      <c r="T47" s="542"/>
      <c r="U47" s="13"/>
      <c r="V47" s="14"/>
      <c r="W47" s="471"/>
      <c r="X47" s="505"/>
      <c r="Y47" s="42">
        <f t="shared" si="7"/>
        <v>0</v>
      </c>
    </row>
    <row r="48" spans="1:28" ht="12.75" x14ac:dyDescent="0.2">
      <c r="A48" s="15">
        <v>67</v>
      </c>
      <c r="B48" s="15" t="s">
        <v>33</v>
      </c>
      <c r="C48" s="21" t="s">
        <v>19</v>
      </c>
      <c r="D48" s="87">
        <f t="shared" si="5"/>
        <v>33</v>
      </c>
      <c r="E48" s="410">
        <f t="shared" si="4"/>
        <v>0</v>
      </c>
      <c r="F48" s="202">
        <f t="shared" si="6"/>
        <v>33</v>
      </c>
      <c r="G48" s="413">
        <v>0</v>
      </c>
      <c r="H48" s="14">
        <v>7</v>
      </c>
      <c r="I48" s="13"/>
      <c r="J48" s="14"/>
      <c r="K48" s="427"/>
      <c r="L48" s="412"/>
      <c r="M48" s="438"/>
      <c r="N48" s="444"/>
      <c r="O48" s="471"/>
      <c r="P48" s="472"/>
      <c r="Q48" s="13"/>
      <c r="R48" s="14"/>
      <c r="S48" s="541"/>
      <c r="T48" s="585"/>
      <c r="U48" s="13"/>
      <c r="V48" s="14"/>
      <c r="W48" s="471">
        <v>19</v>
      </c>
      <c r="X48" s="505">
        <v>7</v>
      </c>
      <c r="Y48" s="42">
        <f t="shared" si="7"/>
        <v>0</v>
      </c>
    </row>
    <row r="49" spans="1:25" ht="12.75" x14ac:dyDescent="0.2">
      <c r="A49" s="15">
        <v>45</v>
      </c>
      <c r="B49" s="15" t="s">
        <v>35</v>
      </c>
      <c r="C49" s="21" t="s">
        <v>152</v>
      </c>
      <c r="D49" s="87">
        <f t="shared" si="5"/>
        <v>29</v>
      </c>
      <c r="E49" s="410">
        <f t="shared" si="4"/>
        <v>0</v>
      </c>
      <c r="F49" s="202">
        <f t="shared" si="6"/>
        <v>29</v>
      </c>
      <c r="G49" s="502"/>
      <c r="H49" s="287"/>
      <c r="I49" s="13"/>
      <c r="J49" s="14"/>
      <c r="K49" s="220"/>
      <c r="L49" s="412"/>
      <c r="M49" s="438">
        <v>9</v>
      </c>
      <c r="N49" s="444">
        <v>20</v>
      </c>
      <c r="O49" s="471"/>
      <c r="P49" s="472"/>
      <c r="Q49" s="13"/>
      <c r="R49" s="14"/>
      <c r="S49" s="541"/>
      <c r="T49" s="542"/>
      <c r="U49" s="13"/>
      <c r="V49" s="14"/>
      <c r="W49" s="471"/>
      <c r="X49" s="505"/>
      <c r="Y49" s="42">
        <f t="shared" si="7"/>
        <v>0</v>
      </c>
    </row>
    <row r="50" spans="1:25" ht="12.75" x14ac:dyDescent="0.2">
      <c r="A50" s="15">
        <v>17</v>
      </c>
      <c r="B50" s="15" t="s">
        <v>34</v>
      </c>
      <c r="C50" s="84" t="s">
        <v>194</v>
      </c>
      <c r="D50" s="87">
        <f t="shared" si="5"/>
        <v>28</v>
      </c>
      <c r="E50" s="410">
        <f t="shared" si="4"/>
        <v>0</v>
      </c>
      <c r="F50" s="202">
        <f t="shared" si="6"/>
        <v>28</v>
      </c>
      <c r="G50" s="502"/>
      <c r="H50" s="287"/>
      <c r="I50" s="13"/>
      <c r="J50" s="14"/>
      <c r="K50" s="220"/>
      <c r="L50" s="412"/>
      <c r="M50" s="438"/>
      <c r="N50" s="444"/>
      <c r="O50" s="471"/>
      <c r="P50" s="472"/>
      <c r="Q50" s="13"/>
      <c r="R50" s="14"/>
      <c r="S50" s="541"/>
      <c r="T50" s="585"/>
      <c r="U50" s="13"/>
      <c r="V50" s="14"/>
      <c r="W50" s="471">
        <v>14</v>
      </c>
      <c r="X50" s="505">
        <v>14</v>
      </c>
      <c r="Y50" s="42">
        <f t="shared" si="7"/>
        <v>0</v>
      </c>
    </row>
    <row r="51" spans="1:25" ht="12.75" x14ac:dyDescent="0.2">
      <c r="A51" s="15">
        <v>5</v>
      </c>
      <c r="B51" s="15" t="s">
        <v>33</v>
      </c>
      <c r="C51" s="21" t="s">
        <v>157</v>
      </c>
      <c r="D51" s="87">
        <f t="shared" si="5"/>
        <v>26</v>
      </c>
      <c r="E51" s="410">
        <f t="shared" si="4"/>
        <v>0</v>
      </c>
      <c r="F51" s="202">
        <f t="shared" si="6"/>
        <v>26</v>
      </c>
      <c r="G51" s="502"/>
      <c r="H51" s="287"/>
      <c r="I51" s="13"/>
      <c r="J51" s="14"/>
      <c r="K51" s="220"/>
      <c r="L51" s="412"/>
      <c r="M51" s="438">
        <v>13</v>
      </c>
      <c r="N51" s="444">
        <v>8</v>
      </c>
      <c r="O51" s="471"/>
      <c r="P51" s="472"/>
      <c r="Q51" s="13"/>
      <c r="R51" s="14"/>
      <c r="S51" s="541">
        <v>5</v>
      </c>
      <c r="T51" s="588">
        <v>0</v>
      </c>
      <c r="U51" s="13"/>
      <c r="V51" s="14"/>
      <c r="W51" s="471"/>
      <c r="X51" s="505"/>
      <c r="Y51" s="42">
        <f t="shared" si="7"/>
        <v>0</v>
      </c>
    </row>
    <row r="52" spans="1:25" ht="12.75" x14ac:dyDescent="0.2">
      <c r="A52" s="15">
        <v>40</v>
      </c>
      <c r="B52" s="15" t="s">
        <v>33</v>
      </c>
      <c r="C52" s="21" t="s">
        <v>148</v>
      </c>
      <c r="D52" s="87">
        <f t="shared" si="5"/>
        <v>23</v>
      </c>
      <c r="E52" s="410">
        <f t="shared" si="4"/>
        <v>0</v>
      </c>
      <c r="F52" s="202">
        <f t="shared" si="6"/>
        <v>23</v>
      </c>
      <c r="G52" s="502"/>
      <c r="H52" s="287"/>
      <c r="I52" s="13"/>
      <c r="J52" s="14"/>
      <c r="K52" s="220">
        <v>14</v>
      </c>
      <c r="L52" s="430">
        <v>9</v>
      </c>
      <c r="M52" s="445"/>
      <c r="N52" s="444"/>
      <c r="O52" s="471"/>
      <c r="P52" s="474"/>
      <c r="Q52" s="13"/>
      <c r="R52" s="14"/>
      <c r="S52" s="541"/>
      <c r="T52" s="542"/>
      <c r="U52" s="13"/>
      <c r="V52" s="14"/>
      <c r="W52" s="471"/>
      <c r="X52" s="505"/>
      <c r="Y52" s="42">
        <f t="shared" si="7"/>
        <v>0</v>
      </c>
    </row>
    <row r="53" spans="1:25" ht="12.75" x14ac:dyDescent="0.2">
      <c r="A53" s="15">
        <v>5</v>
      </c>
      <c r="B53" s="15" t="s">
        <v>33</v>
      </c>
      <c r="C53" s="84" t="s">
        <v>195</v>
      </c>
      <c r="D53" s="87">
        <f t="shared" si="5"/>
        <v>23</v>
      </c>
      <c r="E53" s="410">
        <f t="shared" si="4"/>
        <v>0</v>
      </c>
      <c r="F53" s="202">
        <f t="shared" si="6"/>
        <v>23</v>
      </c>
      <c r="G53" s="502"/>
      <c r="H53" s="287"/>
      <c r="I53" s="13"/>
      <c r="J53" s="14"/>
      <c r="K53" s="220"/>
      <c r="L53" s="430"/>
      <c r="M53" s="445"/>
      <c r="N53" s="444"/>
      <c r="O53" s="471"/>
      <c r="P53" s="472"/>
      <c r="Q53" s="13"/>
      <c r="R53" s="430"/>
      <c r="S53" s="541"/>
      <c r="T53" s="542"/>
      <c r="U53" s="13"/>
      <c r="V53" s="14"/>
      <c r="W53" s="471">
        <v>11</v>
      </c>
      <c r="X53" s="505">
        <v>12</v>
      </c>
      <c r="Y53" s="42">
        <f t="shared" si="7"/>
        <v>0</v>
      </c>
    </row>
    <row r="54" spans="1:25" ht="12.75" x14ac:dyDescent="0.2">
      <c r="A54" s="15">
        <v>74</v>
      </c>
      <c r="B54" s="15" t="s">
        <v>35</v>
      </c>
      <c r="C54" s="21" t="s">
        <v>151</v>
      </c>
      <c r="D54" s="87">
        <f t="shared" si="5"/>
        <v>15</v>
      </c>
      <c r="E54" s="410">
        <f t="shared" si="4"/>
        <v>0</v>
      </c>
      <c r="F54" s="202">
        <f t="shared" si="6"/>
        <v>15</v>
      </c>
      <c r="G54" s="502"/>
      <c r="H54" s="287"/>
      <c r="I54" s="13"/>
      <c r="J54" s="14"/>
      <c r="K54" s="220"/>
      <c r="L54" s="430"/>
      <c r="M54" s="429">
        <v>0</v>
      </c>
      <c r="N54" s="462">
        <v>0</v>
      </c>
      <c r="O54" s="471"/>
      <c r="P54" s="472"/>
      <c r="Q54" s="13"/>
      <c r="R54" s="14"/>
      <c r="S54" s="541">
        <v>15</v>
      </c>
      <c r="T54" s="587">
        <v>0</v>
      </c>
      <c r="U54" s="13"/>
      <c r="V54" s="14"/>
      <c r="W54" s="471"/>
      <c r="X54" s="505"/>
      <c r="Y54" s="42">
        <f t="shared" si="7"/>
        <v>0</v>
      </c>
    </row>
    <row r="55" spans="1:25" ht="12.75" x14ac:dyDescent="0.2">
      <c r="A55" s="15">
        <v>1</v>
      </c>
      <c r="B55" s="15" t="s">
        <v>34</v>
      </c>
      <c r="C55" s="21" t="s">
        <v>112</v>
      </c>
      <c r="D55" s="87">
        <f t="shared" si="5"/>
        <v>14</v>
      </c>
      <c r="E55" s="410">
        <f t="shared" si="4"/>
        <v>0</v>
      </c>
      <c r="F55" s="202">
        <f t="shared" si="6"/>
        <v>14</v>
      </c>
      <c r="G55" s="411"/>
      <c r="H55" s="430"/>
      <c r="I55" s="395">
        <v>0</v>
      </c>
      <c r="J55" s="431">
        <v>0</v>
      </c>
      <c r="K55" s="220"/>
      <c r="L55" s="460"/>
      <c r="M55" s="438">
        <v>14</v>
      </c>
      <c r="N55" s="633">
        <v>0</v>
      </c>
      <c r="O55" s="446">
        <v>0</v>
      </c>
      <c r="P55" s="266">
        <v>0</v>
      </c>
      <c r="Q55" s="13"/>
      <c r="R55" s="430"/>
      <c r="S55" s="541"/>
      <c r="T55" s="542"/>
      <c r="U55" s="13"/>
      <c r="V55" s="430"/>
      <c r="W55" s="471"/>
      <c r="X55" s="505"/>
      <c r="Y55" s="42">
        <f t="shared" si="7"/>
        <v>0</v>
      </c>
    </row>
    <row r="56" spans="1:25" ht="12.75" x14ac:dyDescent="0.2">
      <c r="A56" s="15">
        <v>92</v>
      </c>
      <c r="B56" s="16" t="s">
        <v>33</v>
      </c>
      <c r="C56" s="300" t="s">
        <v>87</v>
      </c>
      <c r="D56" s="87">
        <f t="shared" si="5"/>
        <v>14</v>
      </c>
      <c r="E56" s="410">
        <f t="shared" si="4"/>
        <v>0</v>
      </c>
      <c r="F56" s="202">
        <f t="shared" si="6"/>
        <v>14</v>
      </c>
      <c r="G56" s="631">
        <v>0</v>
      </c>
      <c r="H56" s="95">
        <v>14</v>
      </c>
      <c r="I56" s="41"/>
      <c r="J56" s="42"/>
      <c r="K56" s="197"/>
      <c r="L56" s="166"/>
      <c r="M56" s="500"/>
      <c r="N56" s="448"/>
      <c r="O56" s="471"/>
      <c r="P56" s="505"/>
      <c r="Q56" s="41"/>
      <c r="R56" s="42"/>
      <c r="S56" s="541"/>
      <c r="T56" s="585"/>
      <c r="U56" s="41"/>
      <c r="V56" s="42"/>
      <c r="W56" s="471"/>
      <c r="X56" s="505"/>
      <c r="Y56" s="42">
        <f t="shared" si="7"/>
        <v>0</v>
      </c>
    </row>
    <row r="57" spans="1:25" ht="12.75" x14ac:dyDescent="0.2">
      <c r="A57" s="16">
        <v>86</v>
      </c>
      <c r="B57" s="504" t="s">
        <v>33</v>
      </c>
      <c r="C57" s="516" t="s">
        <v>31</v>
      </c>
      <c r="D57" s="89">
        <f t="shared" si="5"/>
        <v>13</v>
      </c>
      <c r="E57" s="354">
        <f t="shared" si="4"/>
        <v>0</v>
      </c>
      <c r="F57" s="556">
        <f t="shared" si="6"/>
        <v>13</v>
      </c>
      <c r="G57" s="510">
        <v>0</v>
      </c>
      <c r="H57" s="480">
        <v>13</v>
      </c>
      <c r="I57" s="13"/>
      <c r="J57" s="582"/>
      <c r="K57" s="13"/>
      <c r="L57" s="480"/>
      <c r="M57" s="508"/>
      <c r="N57" s="513"/>
      <c r="O57" s="471"/>
      <c r="P57" s="505"/>
      <c r="Q57" s="354"/>
      <c r="R57" s="245"/>
      <c r="S57" s="541"/>
      <c r="T57" s="542"/>
      <c r="U57" s="297"/>
      <c r="V57" s="298"/>
      <c r="W57" s="471"/>
      <c r="X57" s="505"/>
      <c r="Y57" s="42">
        <f t="shared" si="7"/>
        <v>0</v>
      </c>
    </row>
    <row r="58" spans="1:25" ht="12.75" x14ac:dyDescent="0.2">
      <c r="A58" s="15">
        <v>31</v>
      </c>
      <c r="B58" s="503" t="s">
        <v>127</v>
      </c>
      <c r="C58" s="515" t="s">
        <v>188</v>
      </c>
      <c r="D58" s="89">
        <f t="shared" si="5"/>
        <v>13</v>
      </c>
      <c r="E58" s="411">
        <f t="shared" si="4"/>
        <v>0</v>
      </c>
      <c r="F58" s="507">
        <f t="shared" si="6"/>
        <v>13</v>
      </c>
      <c r="G58" s="13"/>
      <c r="H58" s="480"/>
      <c r="I58" s="13"/>
      <c r="J58" s="480"/>
      <c r="K58" s="220"/>
      <c r="L58" s="480"/>
      <c r="M58" s="445"/>
      <c r="N58" s="517"/>
      <c r="O58" s="471"/>
      <c r="P58" s="505"/>
      <c r="Q58" s="411"/>
      <c r="R58" s="509"/>
      <c r="S58" s="541"/>
      <c r="T58" s="542"/>
      <c r="U58" s="41">
        <v>6</v>
      </c>
      <c r="V58" s="42">
        <v>7</v>
      </c>
      <c r="W58" s="471"/>
      <c r="X58" s="505"/>
      <c r="Y58" s="480">
        <f t="shared" si="7"/>
        <v>0</v>
      </c>
    </row>
    <row r="59" spans="1:25" ht="12.75" x14ac:dyDescent="0.2">
      <c r="A59" s="15">
        <v>32</v>
      </c>
      <c r="B59" s="503" t="s">
        <v>33</v>
      </c>
      <c r="C59" s="506" t="s">
        <v>156</v>
      </c>
      <c r="D59" s="89">
        <f t="shared" si="5"/>
        <v>12</v>
      </c>
      <c r="E59" s="411">
        <f t="shared" si="4"/>
        <v>0</v>
      </c>
      <c r="F59" s="507">
        <f t="shared" si="6"/>
        <v>12</v>
      </c>
      <c r="G59" s="579"/>
      <c r="H59" s="582"/>
      <c r="I59" s="13"/>
      <c r="J59" s="480"/>
      <c r="K59" s="220"/>
      <c r="L59" s="480"/>
      <c r="M59" s="445">
        <v>6</v>
      </c>
      <c r="N59" s="517">
        <v>6</v>
      </c>
      <c r="O59" s="471"/>
      <c r="P59" s="505"/>
      <c r="Q59" s="411"/>
      <c r="R59" s="509"/>
      <c r="S59" s="541"/>
      <c r="T59" s="542"/>
      <c r="U59" s="41"/>
      <c r="V59" s="42"/>
      <c r="W59" s="471"/>
      <c r="X59" s="505"/>
      <c r="Y59" s="480">
        <f t="shared" si="7"/>
        <v>0</v>
      </c>
    </row>
    <row r="60" spans="1:25" ht="12.75" x14ac:dyDescent="0.2">
      <c r="A60" s="15">
        <v>29</v>
      </c>
      <c r="B60" s="503" t="s">
        <v>33</v>
      </c>
      <c r="C60" s="506" t="s">
        <v>39</v>
      </c>
      <c r="D60" s="89">
        <f t="shared" si="5"/>
        <v>10</v>
      </c>
      <c r="E60" s="411">
        <f t="shared" si="4"/>
        <v>0</v>
      </c>
      <c r="F60" s="507">
        <f t="shared" si="6"/>
        <v>10</v>
      </c>
      <c r="G60" s="510">
        <v>0</v>
      </c>
      <c r="H60" s="480">
        <v>10</v>
      </c>
      <c r="I60" s="13"/>
      <c r="J60" s="480"/>
      <c r="K60" s="220"/>
      <c r="L60" s="480"/>
      <c r="M60" s="438"/>
      <c r="N60" s="561"/>
      <c r="O60" s="471"/>
      <c r="P60" s="505"/>
      <c r="Q60" s="411"/>
      <c r="R60" s="509"/>
      <c r="S60" s="541"/>
      <c r="T60" s="542"/>
      <c r="U60" s="13"/>
      <c r="V60" s="480"/>
      <c r="W60" s="471"/>
      <c r="X60" s="505"/>
      <c r="Y60" s="480">
        <f t="shared" si="7"/>
        <v>0</v>
      </c>
    </row>
    <row r="61" spans="1:25" ht="12.75" x14ac:dyDescent="0.2">
      <c r="A61" s="15">
        <v>20</v>
      </c>
      <c r="B61" s="503" t="s">
        <v>35</v>
      </c>
      <c r="C61" s="506" t="s">
        <v>183</v>
      </c>
      <c r="D61" s="89">
        <f t="shared" si="5"/>
        <v>6</v>
      </c>
      <c r="E61" s="411">
        <f t="shared" si="4"/>
        <v>0</v>
      </c>
      <c r="F61" s="507">
        <f t="shared" si="6"/>
        <v>6</v>
      </c>
      <c r="G61" s="579"/>
      <c r="H61" s="582"/>
      <c r="I61" s="13"/>
      <c r="J61" s="480"/>
      <c r="K61" s="220"/>
      <c r="L61" s="480"/>
      <c r="M61" s="583"/>
      <c r="N61" s="509"/>
      <c r="O61" s="471"/>
      <c r="P61" s="505"/>
      <c r="Q61" s="411"/>
      <c r="R61" s="509"/>
      <c r="S61" s="541">
        <v>6</v>
      </c>
      <c r="T61" s="587">
        <v>0</v>
      </c>
      <c r="U61" s="41"/>
      <c r="V61" s="42"/>
      <c r="W61" s="471"/>
      <c r="X61" s="505"/>
      <c r="Y61" s="480">
        <f t="shared" si="7"/>
        <v>0</v>
      </c>
    </row>
    <row r="62" spans="1:25" ht="12.75" x14ac:dyDescent="0.2">
      <c r="A62" s="15">
        <v>4</v>
      </c>
      <c r="B62" s="503" t="s">
        <v>33</v>
      </c>
      <c r="C62" s="506" t="s">
        <v>18</v>
      </c>
      <c r="D62" s="89">
        <f t="shared" si="5"/>
        <v>6</v>
      </c>
      <c r="E62" s="411">
        <f t="shared" si="4"/>
        <v>0</v>
      </c>
      <c r="F62" s="507">
        <f t="shared" si="6"/>
        <v>6</v>
      </c>
      <c r="G62" s="510">
        <v>0</v>
      </c>
      <c r="H62" s="480">
        <v>6</v>
      </c>
      <c r="I62" s="13"/>
      <c r="J62" s="480"/>
      <c r="K62" s="220"/>
      <c r="L62" s="480"/>
      <c r="M62" s="438"/>
      <c r="N62" s="561"/>
      <c r="O62" s="471"/>
      <c r="P62" s="505"/>
      <c r="Q62" s="411"/>
      <c r="R62" s="509"/>
      <c r="S62" s="541"/>
      <c r="T62" s="542"/>
      <c r="U62" s="13"/>
      <c r="V62" s="480"/>
      <c r="W62" s="471"/>
      <c r="X62" s="505"/>
      <c r="Y62" s="480">
        <f t="shared" si="7"/>
        <v>0</v>
      </c>
    </row>
    <row r="63" spans="1:25" ht="12.75" x14ac:dyDescent="0.2">
      <c r="A63" s="15">
        <v>91</v>
      </c>
      <c r="B63" s="503" t="s">
        <v>33</v>
      </c>
      <c r="C63" s="506" t="s">
        <v>21</v>
      </c>
      <c r="D63" s="89">
        <f t="shared" si="5"/>
        <v>0</v>
      </c>
      <c r="E63" s="411">
        <f t="shared" si="4"/>
        <v>0</v>
      </c>
      <c r="F63" s="555">
        <f t="shared" si="6"/>
        <v>0</v>
      </c>
      <c r="G63" s="510">
        <v>0</v>
      </c>
      <c r="H63" s="511">
        <v>0</v>
      </c>
      <c r="I63" s="13"/>
      <c r="J63" s="480"/>
      <c r="K63" s="220"/>
      <c r="L63" s="480"/>
      <c r="M63" s="438"/>
      <c r="N63" s="561"/>
      <c r="O63" s="471"/>
      <c r="P63" s="505"/>
      <c r="Q63" s="411"/>
      <c r="R63" s="509"/>
      <c r="S63" s="541"/>
      <c r="T63" s="542"/>
      <c r="U63" s="13"/>
      <c r="V63" s="480"/>
      <c r="W63" s="471"/>
      <c r="X63" s="505"/>
      <c r="Y63" s="480">
        <f t="shared" si="7"/>
        <v>0</v>
      </c>
    </row>
    <row r="64" spans="1:25" ht="12.75" x14ac:dyDescent="0.2">
      <c r="A64" s="15">
        <v>39</v>
      </c>
      <c r="B64" s="503" t="s">
        <v>35</v>
      </c>
      <c r="C64" s="515" t="s">
        <v>100</v>
      </c>
      <c r="D64" s="89">
        <f t="shared" si="5"/>
        <v>0</v>
      </c>
      <c r="E64" s="411">
        <f t="shared" si="4"/>
        <v>0</v>
      </c>
      <c r="F64" s="507">
        <f t="shared" si="6"/>
        <v>0</v>
      </c>
      <c r="G64" s="510">
        <v>0</v>
      </c>
      <c r="H64" s="511">
        <v>0</v>
      </c>
      <c r="I64" s="13"/>
      <c r="J64" s="480"/>
      <c r="K64" s="220"/>
      <c r="L64" s="480"/>
      <c r="M64" s="438"/>
      <c r="N64" s="561"/>
      <c r="O64" s="471"/>
      <c r="P64" s="505"/>
      <c r="Q64" s="411"/>
      <c r="R64" s="509"/>
      <c r="S64" s="541"/>
      <c r="T64" s="542"/>
      <c r="U64" s="13"/>
      <c r="V64" s="480"/>
      <c r="W64" s="471"/>
      <c r="X64" s="505"/>
      <c r="Y64" s="480">
        <f t="shared" si="7"/>
        <v>0</v>
      </c>
    </row>
    <row r="65" spans="1:25" ht="13.5" thickBot="1" x14ac:dyDescent="0.25">
      <c r="A65" s="75">
        <v>8</v>
      </c>
      <c r="B65" s="543" t="s">
        <v>35</v>
      </c>
      <c r="C65" s="544" t="s">
        <v>153</v>
      </c>
      <c r="D65" s="545">
        <f t="shared" si="5"/>
        <v>0</v>
      </c>
      <c r="E65" s="411">
        <f t="shared" si="4"/>
        <v>0</v>
      </c>
      <c r="F65" s="507">
        <f t="shared" si="6"/>
        <v>0</v>
      </c>
      <c r="G65" s="547"/>
      <c r="H65" s="548"/>
      <c r="I65" s="203"/>
      <c r="J65" s="379"/>
      <c r="K65" s="549"/>
      <c r="L65" s="379"/>
      <c r="M65" s="557">
        <v>0</v>
      </c>
      <c r="N65" s="560">
        <v>0</v>
      </c>
      <c r="O65" s="550"/>
      <c r="P65" s="551"/>
      <c r="Q65" s="546"/>
      <c r="R65" s="552"/>
      <c r="S65" s="553"/>
      <c r="T65" s="554"/>
      <c r="U65" s="203"/>
      <c r="V65" s="379"/>
      <c r="W65" s="620"/>
      <c r="X65" s="621"/>
      <c r="Y65" s="480">
        <f t="shared" si="7"/>
        <v>0</v>
      </c>
    </row>
    <row r="66" spans="1:25" ht="12.75" x14ac:dyDescent="0.2">
      <c r="C66" s="147" t="s">
        <v>78</v>
      </c>
      <c r="D66" s="228">
        <f>COUNTA(D11:D65)</f>
        <v>55</v>
      </c>
      <c r="E66" s="3"/>
      <c r="F66" s="3"/>
      <c r="G66" s="96">
        <f>COUNTA(G11:G65)-(Overall!G62)</f>
        <v>0</v>
      </c>
      <c r="H66" s="96">
        <f>COUNTA(H11:H65)-(Overall!H62)</f>
        <v>0</v>
      </c>
      <c r="I66" s="96">
        <f>COUNTA(I11:I65)-(Overall!I62)</f>
        <v>0</v>
      </c>
      <c r="J66" s="96">
        <f>COUNTA(J11:J65)-(Overall!J62)</f>
        <v>0</v>
      </c>
      <c r="K66" s="96">
        <f>COUNTA(K11:K65)-(Overall!K62)</f>
        <v>0</v>
      </c>
      <c r="L66" s="96">
        <f>COUNTA(L11:L65)-(Overall!L62)</f>
        <v>0</v>
      </c>
      <c r="M66" s="439">
        <f>COUNTA(M11:M65)-(Overall!M62)</f>
        <v>0</v>
      </c>
      <c r="N66" s="439">
        <f>COUNTA(N11:N65)-(Overall!N62)</f>
        <v>0</v>
      </c>
      <c r="O66" s="96">
        <f>COUNTA(O11:O65)-(Overall!O62)</f>
        <v>0</v>
      </c>
      <c r="P66" s="96">
        <f>COUNTA(P11:P65)-(Overall!P62)</f>
        <v>0</v>
      </c>
      <c r="Q66" s="117">
        <f>COUNTA(Q11:Q65)-(Overall!Q62)</f>
        <v>0</v>
      </c>
      <c r="R66" s="117">
        <f>COUNTA(R11:R65)-(Overall!R62)</f>
        <v>0</v>
      </c>
      <c r="S66" s="96">
        <f>COUNTA(S11:S65)-(Overall!S62)</f>
        <v>0</v>
      </c>
      <c r="T66" s="96">
        <f>COUNTA(T11:T65)-(Overall!T62)</f>
        <v>0</v>
      </c>
      <c r="U66" s="96">
        <f>COUNTA(U11:U65)-(Overall!U62)</f>
        <v>0</v>
      </c>
      <c r="V66" s="96">
        <f>COUNTA(V11:V65)-(Overall!V62)</f>
        <v>0</v>
      </c>
      <c r="W66" s="96">
        <f>COUNTA(W11:W65)-(Overall!W62)</f>
        <v>0</v>
      </c>
      <c r="X66" s="96">
        <f>COUNTA(X11:X65)-(Overall!X62)</f>
        <v>0</v>
      </c>
      <c r="Y66" s="96"/>
    </row>
    <row r="67" spans="1:25" ht="12.75" x14ac:dyDescent="0.2">
      <c r="D67" s="147"/>
      <c r="E67" s="2"/>
      <c r="F67" s="2"/>
      <c r="G67" s="408"/>
      <c r="H67" s="408"/>
      <c r="I67" s="408">
        <f>COUNTA(I11:I56)+'Invitation Class X'!G29</f>
        <v>28</v>
      </c>
      <c r="J67" s="408">
        <f>COUNTA(J11:J56)+'Invitation Class X'!H29</f>
        <v>28</v>
      </c>
      <c r="K67" s="408">
        <f>COUNTA(K11:K56)+'Invitation Class X'!I29</f>
        <v>26</v>
      </c>
      <c r="L67" s="408">
        <f>COUNTA(L11:L56)+'Invitation Class X'!J29</f>
        <v>26</v>
      </c>
      <c r="M67" s="408">
        <f>COUNTA(M11:M56)+'Invitation Class X'!K29</f>
        <v>24</v>
      </c>
      <c r="N67" s="408">
        <f>COUNTA(N11:N56)+'Invitation Class X'!L29</f>
        <v>24</v>
      </c>
      <c r="O67" s="408">
        <f>COUNTA(O11:O56)+'Invitation Class X'!M29</f>
        <v>26</v>
      </c>
      <c r="P67" s="408">
        <f>COUNTA(P11:P56)+'Invitation Class X'!N29</f>
        <v>26</v>
      </c>
      <c r="Q67" s="408">
        <f>COUNTA(S11:S56)+'Invitation Class X'!O29</f>
        <v>23</v>
      </c>
      <c r="R67" s="408">
        <f>COUNTA(T11:T56)+'Invitation Class X'!P29</f>
        <v>23</v>
      </c>
      <c r="S67" s="408">
        <f>COUNTA(Q11:Q56)+'Invitation Class X'!Q29</f>
        <v>21</v>
      </c>
      <c r="T67" s="408">
        <f>COUNTA(R11:R56)+'Invitation Class X'!R29</f>
        <v>21</v>
      </c>
      <c r="U67" s="408">
        <f>COUNTA(U11:U56)+'Invitation Class X'!S29</f>
        <v>23</v>
      </c>
      <c r="V67" s="408">
        <f>COUNTA(V11:V56)+'Invitation Class X'!T29</f>
        <v>23</v>
      </c>
      <c r="W67" s="408">
        <f>COUNTA(W11:W56)+'Invitation Class X'!U29</f>
        <v>22</v>
      </c>
      <c r="X67" s="408">
        <f>COUNTA(X11:X56)+'Invitation Class X'!V29</f>
        <v>22</v>
      </c>
      <c r="Y67" s="98"/>
    </row>
    <row r="68" spans="1:25" ht="12.75" x14ac:dyDescent="0.2">
      <c r="C68" s="147"/>
      <c r="D68" s="83"/>
      <c r="E68" s="2"/>
      <c r="F68" s="3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7"/>
      <c r="X68" s="97"/>
      <c r="Y68" s="97"/>
    </row>
    <row r="69" spans="1:25" x14ac:dyDescent="0.15">
      <c r="C69" s="2"/>
      <c r="K69" s="2"/>
      <c r="W69" s="2"/>
      <c r="X69" s="49"/>
      <c r="Y69" s="2"/>
    </row>
    <row r="70" spans="1:25" x14ac:dyDescent="0.15">
      <c r="D70" s="2"/>
      <c r="W70" s="2"/>
      <c r="X70" s="49"/>
      <c r="Y70" s="2"/>
    </row>
    <row r="71" spans="1:25" x14ac:dyDescent="0.15">
      <c r="D71" s="2"/>
      <c r="W71" s="2"/>
      <c r="X71" s="49"/>
      <c r="Y71" s="2"/>
    </row>
    <row r="72" spans="1:25" x14ac:dyDescent="0.15">
      <c r="V72" s="2"/>
      <c r="W72" s="2"/>
      <c r="Y72" s="2"/>
    </row>
    <row r="73" spans="1:25" ht="12.75" customHeight="1" x14ac:dyDescent="0.15">
      <c r="W73" s="49"/>
      <c r="Y73" s="2"/>
    </row>
    <row r="74" spans="1:25" x14ac:dyDescent="0.15">
      <c r="W74" s="49"/>
      <c r="Y74" s="2"/>
    </row>
    <row r="75" spans="1:25" x14ac:dyDescent="0.15">
      <c r="W75" s="2"/>
      <c r="X75" s="49"/>
      <c r="Y75" s="2"/>
    </row>
    <row r="76" spans="1:25" x14ac:dyDescent="0.15">
      <c r="W76" s="2"/>
      <c r="X76" s="49"/>
      <c r="Y76" s="2"/>
    </row>
    <row r="77" spans="1:25" x14ac:dyDescent="0.15">
      <c r="W77" s="2"/>
      <c r="X77" s="49"/>
      <c r="Y77" s="2"/>
    </row>
    <row r="78" spans="1:25" ht="14.25" customHeight="1" x14ac:dyDescent="0.15">
      <c r="W78" s="2"/>
      <c r="X78" s="49"/>
      <c r="Y78" s="2"/>
    </row>
    <row r="95" spans="27:27" ht="12.75" x14ac:dyDescent="0.2">
      <c r="AA95" s="9"/>
    </row>
    <row r="96" spans="27:27" ht="12.75" x14ac:dyDescent="0.2">
      <c r="AA96" s="9"/>
    </row>
  </sheetData>
  <sortState ref="A11:Y66">
    <sortCondition descending="1" ref="D11:D66"/>
  </sortState>
  <mergeCells count="36">
    <mergeCell ref="I5:M5"/>
    <mergeCell ref="G9:H9"/>
    <mergeCell ref="A1:X1"/>
    <mergeCell ref="B3:C3"/>
    <mergeCell ref="I3:N3"/>
    <mergeCell ref="R3:Z3"/>
    <mergeCell ref="B4:C4"/>
    <mergeCell ref="I4:K4"/>
    <mergeCell ref="R4:T4"/>
    <mergeCell ref="B5:C5"/>
    <mergeCell ref="R5:T5"/>
    <mergeCell ref="G7:H7"/>
    <mergeCell ref="I7:J7"/>
    <mergeCell ref="K7:L7"/>
    <mergeCell ref="M7:N7"/>
    <mergeCell ref="O7:P7"/>
    <mergeCell ref="S7:T7"/>
    <mergeCell ref="W7:X7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Q7:R7"/>
    <mergeCell ref="S9:T9"/>
    <mergeCell ref="U9:V9"/>
    <mergeCell ref="W9:X9"/>
    <mergeCell ref="I9:J9"/>
    <mergeCell ref="K9:L9"/>
    <mergeCell ref="M9:N9"/>
    <mergeCell ref="O9:P9"/>
    <mergeCell ref="Q9:R9"/>
  </mergeCells>
  <conditionalFormatting sqref="G68:H68 K68:V68 G66:Y66">
    <cfRule type="cellIs" dxfId="9" priority="14" stopIfTrue="1" operator="notEqual">
      <formula>0</formula>
    </cfRule>
    <cfRule type="cellIs" dxfId="8" priority="15" stopIfTrue="1" operator="equal">
      <formula>0</formula>
    </cfRule>
  </conditionalFormatting>
  <conditionalFormatting sqref="I68:J68">
    <cfRule type="cellIs" dxfId="7" priority="12" stopIfTrue="1" operator="notEqual">
      <formula>0</formula>
    </cfRule>
    <cfRule type="cellIs" dxfId="6" priority="13" stopIfTrue="1" operator="equal">
      <formula>0</formula>
    </cfRule>
  </conditionalFormatting>
  <conditionalFormatting sqref="F68 E66:F66">
    <cfRule type="cellIs" dxfId="5" priority="10" stopIfTrue="1" operator="notEqual">
      <formula>0</formula>
    </cfRule>
    <cfRule type="cellIs" dxfId="4" priority="11" stopIfTrue="1" operator="equal">
      <formula>0</formula>
    </cfRule>
  </conditionalFormatting>
  <conditionalFormatting sqref="G67:Y67">
    <cfRule type="expression" dxfId="3" priority="9">
      <formula>G67=0</formula>
    </cfRule>
  </conditionalFormatting>
  <conditionalFormatting sqref="Y9">
    <cfRule type="expression" dxfId="2" priority="8">
      <formula>$Y$9&lt;0</formula>
    </cfRule>
  </conditionalFormatting>
  <conditionalFormatting sqref="C11:C65">
    <cfRule type="duplicateValues" dxfId="1" priority="41"/>
  </conditionalFormatting>
  <printOptions horizontalCentered="1"/>
  <pageMargins left="7.874015748031496E-2" right="7.874015748031496E-2" top="0.19685039370078741" bottom="0.19685039370078741" header="0.35433070866141736" footer="0.27559055118110237"/>
  <pageSetup paperSize="9" scale="71" orientation="portrait" r:id="rId1"/>
  <headerFooter alignWithMargins="0">
    <oddHeader xml:space="preserve">&amp;C&amp;"Century Schoolbook,Bold"&amp;12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J92"/>
  <sheetViews>
    <sheetView zoomScale="80" zoomScaleNormal="80" workbookViewId="0">
      <pane xSplit="4" ySplit="9" topLeftCell="E25" activePane="bottomRight" state="frozen"/>
      <selection pane="topRight" activeCell="E1" sqref="E1"/>
      <selection pane="bottomLeft" activeCell="A10" sqref="A10"/>
      <selection pane="bottomRight" activeCell="D38" sqref="D38:D48"/>
    </sheetView>
  </sheetViews>
  <sheetFormatPr defaultRowHeight="10.5" x14ac:dyDescent="0.15"/>
  <cols>
    <col min="1" max="1" width="5.28515625" style="27" bestFit="1" customWidth="1"/>
    <col min="2" max="2" width="3.140625" style="27" customWidth="1"/>
    <col min="3" max="3" width="20.85546875" style="11" bestFit="1" customWidth="1"/>
    <col min="4" max="4" width="9.140625" style="12" customWidth="1"/>
    <col min="5" max="19" width="6.28515625" style="12" customWidth="1"/>
    <col min="20" max="20" width="4.28515625" style="12" customWidth="1"/>
    <col min="21" max="21" width="3.140625" style="49" customWidth="1"/>
    <col min="22" max="22" width="10.42578125" style="2" bestFit="1" customWidth="1"/>
    <col min="23" max="23" width="8.28515625" style="2" customWidth="1"/>
    <col min="24" max="24" width="10.42578125" style="49" bestFit="1" customWidth="1"/>
    <col min="25" max="25" width="5.7109375" style="2" bestFit="1" customWidth="1"/>
    <col min="26" max="26" width="30.140625" style="2" bestFit="1" customWidth="1"/>
    <col min="27" max="27" width="11" style="2" bestFit="1" customWidth="1"/>
    <col min="28" max="28" width="13.42578125" style="2" customWidth="1"/>
    <col min="29" max="29" width="4.7109375" style="2" customWidth="1"/>
    <col min="30" max="30" width="9.7109375" style="2" bestFit="1" customWidth="1"/>
    <col min="31" max="31" width="9.140625" style="2"/>
    <col min="32" max="32" width="12.5703125" style="2" customWidth="1"/>
    <col min="33" max="33" width="9.7109375" style="2" bestFit="1" customWidth="1"/>
    <col min="34" max="16384" width="9.140625" style="2"/>
  </cols>
  <sheetData>
    <row r="1" spans="1:33" ht="19.5" x14ac:dyDescent="0.25">
      <c r="A1" s="709" t="s">
        <v>105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  <c r="N1" s="709"/>
      <c r="O1" s="709"/>
      <c r="P1" s="709"/>
      <c r="Q1" s="709"/>
      <c r="R1" s="709"/>
      <c r="S1" s="709"/>
      <c r="T1" s="709"/>
      <c r="U1" s="48"/>
      <c r="W1" s="707" t="s">
        <v>64</v>
      </c>
      <c r="X1" s="707"/>
      <c r="Y1" s="707"/>
      <c r="Z1" s="707"/>
    </row>
    <row r="2" spans="1:33" ht="12.75" x14ac:dyDescent="0.2">
      <c r="B2" s="131" t="s">
        <v>200</v>
      </c>
      <c r="C2" s="132"/>
      <c r="D2" s="132"/>
      <c r="E2" s="132"/>
      <c r="F2" s="133"/>
      <c r="L2" s="279" t="s">
        <v>67</v>
      </c>
      <c r="M2" s="280"/>
      <c r="N2" s="281"/>
      <c r="O2" s="120" t="s">
        <v>68</v>
      </c>
      <c r="P2" s="49"/>
      <c r="Q2" s="2"/>
      <c r="R2" s="2"/>
      <c r="S2" s="2"/>
      <c r="T2" s="2"/>
      <c r="U2" s="2"/>
      <c r="V2" s="238" t="s">
        <v>44</v>
      </c>
      <c r="W2" s="239" t="s">
        <v>54</v>
      </c>
      <c r="Y2" s="111"/>
      <c r="Z2" s="240" t="s">
        <v>41</v>
      </c>
      <c r="AA2" s="240" t="s">
        <v>42</v>
      </c>
      <c r="AB2" s="240" t="s">
        <v>43</v>
      </c>
    </row>
    <row r="3" spans="1:33" ht="12.75" x14ac:dyDescent="0.2">
      <c r="B3" s="141" t="s">
        <v>74</v>
      </c>
      <c r="C3" s="134"/>
      <c r="D3" s="135"/>
      <c r="E3" s="136"/>
      <c r="F3" s="137"/>
      <c r="G3" s="30"/>
      <c r="H3" s="30"/>
      <c r="I3" s="30"/>
      <c r="J3" s="30"/>
      <c r="K3" s="283"/>
      <c r="L3" s="282"/>
      <c r="M3" s="282"/>
      <c r="N3" s="282"/>
      <c r="O3" s="2"/>
      <c r="P3" s="2"/>
      <c r="Q3" s="2"/>
      <c r="R3" s="2"/>
      <c r="S3" s="2"/>
      <c r="T3" s="2"/>
      <c r="U3" s="2"/>
      <c r="V3" s="238" t="s">
        <v>45</v>
      </c>
      <c r="W3" s="239" t="s">
        <v>55</v>
      </c>
      <c r="X3" s="2"/>
      <c r="Y3" s="238" t="s">
        <v>44</v>
      </c>
      <c r="Z3" s="241" t="s">
        <v>55</v>
      </c>
      <c r="AA3" s="241" t="s">
        <v>56</v>
      </c>
      <c r="AB3" s="241" t="s">
        <v>57</v>
      </c>
    </row>
    <row r="4" spans="1:33" ht="12.75" x14ac:dyDescent="0.2">
      <c r="B4" s="138" t="s">
        <v>75</v>
      </c>
      <c r="C4" s="139"/>
      <c r="D4" s="139"/>
      <c r="E4" s="139"/>
      <c r="F4" s="140"/>
      <c r="J4" s="31"/>
      <c r="K4" s="31"/>
      <c r="L4" s="715" t="s">
        <v>76</v>
      </c>
      <c r="M4" s="716"/>
      <c r="N4" s="717"/>
      <c r="P4" s="2"/>
      <c r="Q4" s="2"/>
      <c r="R4" s="2"/>
      <c r="S4" s="2"/>
      <c r="T4" s="2"/>
      <c r="U4" s="2"/>
      <c r="V4" s="238" t="s">
        <v>46</v>
      </c>
      <c r="W4" s="239" t="s">
        <v>56</v>
      </c>
      <c r="Y4" s="238" t="s">
        <v>45</v>
      </c>
      <c r="Z4" s="241" t="s">
        <v>56</v>
      </c>
      <c r="AA4" s="241" t="s">
        <v>57</v>
      </c>
      <c r="AB4" s="242"/>
    </row>
    <row r="5" spans="1:33" ht="13.5" thickBot="1" x14ac:dyDescent="0.25">
      <c r="A5" s="31"/>
      <c r="B5" s="2"/>
      <c r="C5" s="72"/>
      <c r="E5" s="654" t="s">
        <v>36</v>
      </c>
      <c r="F5" s="655"/>
      <c r="I5" s="718" t="s">
        <v>96</v>
      </c>
      <c r="J5" s="719"/>
      <c r="K5" s="719"/>
      <c r="L5" s="719"/>
      <c r="M5" s="719"/>
      <c r="N5" s="720"/>
      <c r="P5" s="73"/>
      <c r="Q5" s="31"/>
      <c r="R5" s="31"/>
      <c r="S5" s="31"/>
      <c r="T5" s="31"/>
      <c r="U5" s="2"/>
      <c r="V5" s="238" t="s">
        <v>47</v>
      </c>
      <c r="W5" s="239" t="s">
        <v>57</v>
      </c>
      <c r="Y5" s="238" t="s">
        <v>46</v>
      </c>
      <c r="Z5" s="241" t="s">
        <v>57</v>
      </c>
      <c r="AA5" s="242"/>
      <c r="AB5" s="9"/>
    </row>
    <row r="6" spans="1:33" ht="13.5" thickBot="1" x14ac:dyDescent="0.25">
      <c r="A6" s="2"/>
      <c r="B6" s="2"/>
      <c r="C6" s="2"/>
      <c r="D6" s="43"/>
      <c r="E6" s="703">
        <v>1</v>
      </c>
      <c r="F6" s="704"/>
      <c r="G6" s="638">
        <v>2</v>
      </c>
      <c r="H6" s="639"/>
      <c r="I6" s="638">
        <v>3</v>
      </c>
      <c r="J6" s="639"/>
      <c r="K6" s="638">
        <v>4</v>
      </c>
      <c r="L6" s="639"/>
      <c r="M6" s="638">
        <v>5</v>
      </c>
      <c r="N6" s="639"/>
      <c r="O6" s="684">
        <v>6</v>
      </c>
      <c r="P6" s="685"/>
      <c r="Q6" s="684">
        <v>7</v>
      </c>
      <c r="R6" s="685"/>
      <c r="S6" s="2"/>
      <c r="T6" s="2"/>
      <c r="U6" s="5"/>
      <c r="V6" s="238" t="s">
        <v>48</v>
      </c>
      <c r="W6" s="239" t="s">
        <v>58</v>
      </c>
    </row>
    <row r="7" spans="1:33" ht="18.75" thickBot="1" x14ac:dyDescent="0.3">
      <c r="A7" s="25"/>
      <c r="B7" s="25"/>
      <c r="C7" s="4"/>
      <c r="D7" s="19"/>
      <c r="E7" s="712" t="s">
        <v>103</v>
      </c>
      <c r="F7" s="713"/>
      <c r="G7" s="712" t="s">
        <v>79</v>
      </c>
      <c r="H7" s="713"/>
      <c r="I7" s="708" t="s">
        <v>108</v>
      </c>
      <c r="J7" s="708"/>
      <c r="K7" s="712" t="s">
        <v>103</v>
      </c>
      <c r="L7" s="713"/>
      <c r="M7" s="708" t="s">
        <v>108</v>
      </c>
      <c r="N7" s="708"/>
      <c r="O7" s="714" t="s">
        <v>109</v>
      </c>
      <c r="P7" s="714"/>
      <c r="Q7" s="712" t="s">
        <v>103</v>
      </c>
      <c r="R7" s="713"/>
      <c r="S7" s="4"/>
      <c r="T7" s="4"/>
      <c r="U7" s="6"/>
      <c r="V7" s="238" t="s">
        <v>49</v>
      </c>
      <c r="W7" s="239" t="s">
        <v>59</v>
      </c>
      <c r="Y7" s="121" t="s">
        <v>69</v>
      </c>
    </row>
    <row r="8" spans="1:33" s="4" customFormat="1" ht="18.75" thickBot="1" x14ac:dyDescent="0.3">
      <c r="A8" s="81"/>
      <c r="B8" s="25"/>
      <c r="C8" s="24"/>
      <c r="D8" s="54" t="s">
        <v>8</v>
      </c>
      <c r="E8" s="701">
        <v>42441</v>
      </c>
      <c r="F8" s="710"/>
      <c r="G8" s="701">
        <v>42525</v>
      </c>
      <c r="H8" s="702"/>
      <c r="I8" s="711">
        <v>42553</v>
      </c>
      <c r="J8" s="711"/>
      <c r="K8" s="701">
        <v>42588</v>
      </c>
      <c r="L8" s="702"/>
      <c r="M8" s="701">
        <v>42623</v>
      </c>
      <c r="N8" s="702"/>
      <c r="O8" s="706">
        <v>42651</v>
      </c>
      <c r="P8" s="706"/>
      <c r="Q8" s="701">
        <v>42693</v>
      </c>
      <c r="R8" s="702"/>
      <c r="S8" s="5"/>
      <c r="T8" s="5"/>
      <c r="U8" s="2"/>
      <c r="V8" s="238" t="s">
        <v>50</v>
      </c>
      <c r="W8" s="239" t="s">
        <v>60</v>
      </c>
      <c r="X8" s="110"/>
      <c r="Y8" s="698" t="s">
        <v>66</v>
      </c>
      <c r="Z8" s="699"/>
      <c r="AA8" s="699"/>
      <c r="AB8" s="699"/>
      <c r="AC8" s="700"/>
      <c r="AD8" s="2"/>
      <c r="AE8" s="2"/>
      <c r="AF8" s="2"/>
    </row>
    <row r="9" spans="1:33" s="5" customFormat="1" ht="13.5" thickBot="1" x14ac:dyDescent="0.25">
      <c r="A9" s="122" t="s">
        <v>3</v>
      </c>
      <c r="B9" s="123" t="s">
        <v>32</v>
      </c>
      <c r="C9" s="187" t="s">
        <v>0</v>
      </c>
      <c r="D9" s="124" t="s">
        <v>9</v>
      </c>
      <c r="E9" s="188" t="s">
        <v>37</v>
      </c>
      <c r="F9" s="189" t="s">
        <v>38</v>
      </c>
      <c r="G9" s="188" t="s">
        <v>37</v>
      </c>
      <c r="H9" s="189" t="s">
        <v>38</v>
      </c>
      <c r="I9" s="436" t="s">
        <v>37</v>
      </c>
      <c r="J9" s="437" t="s">
        <v>38</v>
      </c>
      <c r="K9" s="188" t="s">
        <v>37</v>
      </c>
      <c r="L9" s="189" t="s">
        <v>38</v>
      </c>
      <c r="M9" s="188" t="s">
        <v>37</v>
      </c>
      <c r="N9" s="189" t="s">
        <v>38</v>
      </c>
      <c r="O9" s="188" t="s">
        <v>37</v>
      </c>
      <c r="P9" s="189" t="s">
        <v>38</v>
      </c>
      <c r="Q9" s="188" t="s">
        <v>37</v>
      </c>
      <c r="R9" s="190" t="s">
        <v>38</v>
      </c>
      <c r="S9" s="187" t="s">
        <v>17</v>
      </c>
      <c r="T9" s="6"/>
      <c r="U9" s="2"/>
      <c r="V9" s="238" t="s">
        <v>51</v>
      </c>
      <c r="W9" s="239" t="s">
        <v>61</v>
      </c>
      <c r="X9" s="45"/>
      <c r="Y9" s="695" t="s">
        <v>146</v>
      </c>
      <c r="Z9" s="696"/>
      <c r="AA9" s="696"/>
      <c r="AB9" s="696"/>
      <c r="AC9" s="697"/>
      <c r="AD9" s="4"/>
      <c r="AE9" s="4"/>
      <c r="AF9" s="4"/>
    </row>
    <row r="10" spans="1:33" s="6" customFormat="1" ht="13.5" thickBot="1" x14ac:dyDescent="0.25">
      <c r="A10" s="102">
        <v>60</v>
      </c>
      <c r="B10" s="16" t="s">
        <v>33</v>
      </c>
      <c r="C10" s="8" t="s">
        <v>129</v>
      </c>
      <c r="D10" s="243">
        <f t="shared" ref="D10:D21" si="0">F10+H10+J10+L10+N10+P10+R10</f>
        <v>140</v>
      </c>
      <c r="E10" s="250">
        <v>1</v>
      </c>
      <c r="F10" s="249">
        <v>20</v>
      </c>
      <c r="G10" s="244">
        <v>2</v>
      </c>
      <c r="H10" s="42">
        <v>28</v>
      </c>
      <c r="I10" s="244">
        <v>3</v>
      </c>
      <c r="J10" s="42">
        <v>26</v>
      </c>
      <c r="K10" s="41">
        <v>1</v>
      </c>
      <c r="L10" s="42">
        <v>20</v>
      </c>
      <c r="M10" s="51" t="s">
        <v>133</v>
      </c>
      <c r="N10" s="417">
        <v>10</v>
      </c>
      <c r="O10" s="41">
        <v>3</v>
      </c>
      <c r="P10" s="245">
        <v>16</v>
      </c>
      <c r="Q10" s="613">
        <v>1</v>
      </c>
      <c r="R10" s="42">
        <v>20</v>
      </c>
      <c r="S10" s="108">
        <f t="shared" ref="S10:S25" si="1">IF(F10&gt;0,IF(F10=MAX($F$10:$F$25),1,0))+IF(J10&gt;0,IF(J10=MAX($J$10:$J$25),1,0))+IF(H10&gt;0,IF(H10=MAX($H$10:$H$25),1,0))+IF(L10&gt;0,IF(L10=MAX($L$10:$L$25),1,0))+IF(N10&gt;0,IF(N10=MAX($N$10:$N$25),1,0))+IF(P10&gt;0,IF(P10=MAX($P$10:$P$25),1,0))</f>
        <v>2</v>
      </c>
      <c r="T10" s="2"/>
      <c r="U10" s="2"/>
      <c r="V10" s="238" t="s">
        <v>52</v>
      </c>
      <c r="W10" s="239" t="s">
        <v>62</v>
      </c>
      <c r="X10" s="110"/>
      <c r="Y10" s="289" t="s">
        <v>145</v>
      </c>
      <c r="Z10" s="290"/>
      <c r="AA10" s="290"/>
      <c r="AB10" s="290"/>
      <c r="AC10" s="291"/>
      <c r="AD10" s="5"/>
      <c r="AE10" s="5"/>
      <c r="AF10" s="5"/>
    </row>
    <row r="11" spans="1:33" ht="13.5" thickBot="1" x14ac:dyDescent="0.25">
      <c r="A11" s="102">
        <v>66</v>
      </c>
      <c r="B11" s="16" t="s">
        <v>33</v>
      </c>
      <c r="C11" s="8" t="s">
        <v>132</v>
      </c>
      <c r="D11" s="243">
        <f t="shared" si="0"/>
        <v>120</v>
      </c>
      <c r="E11" s="246">
        <v>3</v>
      </c>
      <c r="F11" s="534">
        <v>16</v>
      </c>
      <c r="G11" s="13">
        <v>1</v>
      </c>
      <c r="H11" s="14">
        <v>30</v>
      </c>
      <c r="I11" s="13">
        <v>2</v>
      </c>
      <c r="J11" s="200">
        <v>28</v>
      </c>
      <c r="K11" s="13">
        <v>3</v>
      </c>
      <c r="L11" s="119">
        <v>16</v>
      </c>
      <c r="M11" s="50" t="s">
        <v>133</v>
      </c>
      <c r="N11" s="417">
        <v>10</v>
      </c>
      <c r="O11" s="13">
        <v>1</v>
      </c>
      <c r="P11" s="14">
        <v>20</v>
      </c>
      <c r="Q11" s="13"/>
      <c r="R11" s="14"/>
      <c r="S11" s="108">
        <f t="shared" si="1"/>
        <v>2</v>
      </c>
      <c r="T11" s="2"/>
      <c r="U11" s="2"/>
      <c r="V11" s="238" t="s">
        <v>53</v>
      </c>
      <c r="W11" s="239" t="s">
        <v>63</v>
      </c>
      <c r="X11" s="110"/>
      <c r="Y11" s="284"/>
      <c r="Z11" s="284"/>
      <c r="AA11" s="284"/>
      <c r="AB11" s="284"/>
      <c r="AC11" s="284"/>
      <c r="AD11" s="284"/>
      <c r="AE11" s="284"/>
      <c r="AF11" s="284"/>
      <c r="AG11" s="6"/>
    </row>
    <row r="12" spans="1:33" ht="12.75" x14ac:dyDescent="0.2">
      <c r="A12" s="275">
        <v>99</v>
      </c>
      <c r="B12" s="130" t="s">
        <v>33</v>
      </c>
      <c r="C12" s="143" t="s">
        <v>134</v>
      </c>
      <c r="D12" s="243">
        <f>F12+H12+J12+L12+N12+P12+R12</f>
        <v>120</v>
      </c>
      <c r="E12" s="609" t="s">
        <v>133</v>
      </c>
      <c r="F12" s="417">
        <v>0</v>
      </c>
      <c r="G12" s="610" t="s">
        <v>133</v>
      </c>
      <c r="H12" s="417">
        <v>10</v>
      </c>
      <c r="I12" s="148">
        <v>1</v>
      </c>
      <c r="J12" s="14">
        <v>30</v>
      </c>
      <c r="K12" s="148">
        <v>2</v>
      </c>
      <c r="L12" s="119">
        <v>18</v>
      </c>
      <c r="M12" s="13">
        <v>1</v>
      </c>
      <c r="N12" s="14">
        <v>50</v>
      </c>
      <c r="O12" s="614">
        <v>5</v>
      </c>
      <c r="P12" s="573">
        <v>12</v>
      </c>
      <c r="Q12" s="610" t="s">
        <v>133</v>
      </c>
      <c r="R12" s="417">
        <v>0</v>
      </c>
      <c r="S12" s="108">
        <f t="shared" si="1"/>
        <v>2</v>
      </c>
      <c r="T12" s="2"/>
      <c r="U12" s="2"/>
      <c r="V12" s="6"/>
      <c r="W12" s="110"/>
      <c r="Y12" s="689" t="s">
        <v>71</v>
      </c>
      <c r="Z12" s="690"/>
      <c r="AA12" s="690"/>
      <c r="AB12" s="690"/>
      <c r="AC12" s="690"/>
      <c r="AD12" s="690"/>
      <c r="AE12" s="690"/>
      <c r="AF12" s="691"/>
    </row>
    <row r="13" spans="1:33" ht="13.5" thickBot="1" x14ac:dyDescent="0.25">
      <c r="A13" s="103">
        <v>36</v>
      </c>
      <c r="B13" s="15" t="s">
        <v>33</v>
      </c>
      <c r="C13" s="21" t="s">
        <v>171</v>
      </c>
      <c r="D13" s="243">
        <f t="shared" si="0"/>
        <v>78</v>
      </c>
      <c r="E13" s="246"/>
      <c r="F13" s="468"/>
      <c r="G13" s="13"/>
      <c r="H13" s="14"/>
      <c r="I13" s="13">
        <v>5</v>
      </c>
      <c r="J13" s="14">
        <v>22</v>
      </c>
      <c r="K13" s="535" t="s">
        <v>133</v>
      </c>
      <c r="L13" s="417">
        <v>0</v>
      </c>
      <c r="M13" s="148">
        <v>3</v>
      </c>
      <c r="N13" s="119">
        <v>42</v>
      </c>
      <c r="O13" s="13">
        <v>4</v>
      </c>
      <c r="P13" s="14">
        <v>14</v>
      </c>
      <c r="Q13" s="13"/>
      <c r="R13" s="14"/>
      <c r="S13" s="108">
        <f t="shared" si="1"/>
        <v>0</v>
      </c>
      <c r="T13" s="2"/>
      <c r="U13" s="2"/>
      <c r="V13" s="6"/>
      <c r="W13" s="110"/>
      <c r="Y13" s="681" t="s">
        <v>72</v>
      </c>
      <c r="Z13" s="682"/>
      <c r="AA13" s="682"/>
      <c r="AB13" s="682"/>
      <c r="AC13" s="682"/>
      <c r="AD13" s="682"/>
      <c r="AE13" s="682"/>
      <c r="AF13" s="683"/>
    </row>
    <row r="14" spans="1:33" ht="12.75" x14ac:dyDescent="0.2">
      <c r="A14" s="275">
        <v>5</v>
      </c>
      <c r="B14" s="130" t="s">
        <v>33</v>
      </c>
      <c r="C14" s="84" t="s">
        <v>184</v>
      </c>
      <c r="D14" s="243">
        <f t="shared" si="0"/>
        <v>62</v>
      </c>
      <c r="E14" s="248"/>
      <c r="F14" s="247"/>
      <c r="G14" s="148"/>
      <c r="H14" s="287"/>
      <c r="I14" s="148"/>
      <c r="J14" s="14"/>
      <c r="K14" s="13"/>
      <c r="L14" s="14"/>
      <c r="M14" s="13">
        <v>2</v>
      </c>
      <c r="N14" s="14">
        <v>46</v>
      </c>
      <c r="O14" s="41"/>
      <c r="P14" s="245"/>
      <c r="Q14" s="13">
        <v>3</v>
      </c>
      <c r="R14" s="14">
        <v>16</v>
      </c>
      <c r="S14" s="108">
        <f t="shared" si="1"/>
        <v>0</v>
      </c>
      <c r="T14" s="2"/>
      <c r="U14" s="2"/>
      <c r="Y14" s="689" t="s">
        <v>166</v>
      </c>
      <c r="Z14" s="690"/>
      <c r="AA14" s="690"/>
      <c r="AB14" s="690"/>
      <c r="AC14" s="690"/>
      <c r="AD14" s="690"/>
      <c r="AE14" s="690"/>
      <c r="AF14" s="691"/>
    </row>
    <row r="15" spans="1:33" ht="13.5" thickBot="1" x14ac:dyDescent="0.25">
      <c r="A15" s="275">
        <v>2</v>
      </c>
      <c r="B15" s="130" t="s">
        <v>33</v>
      </c>
      <c r="C15" s="84" t="s">
        <v>185</v>
      </c>
      <c r="D15" s="243">
        <f t="shared" si="0"/>
        <v>46</v>
      </c>
      <c r="E15" s="248"/>
      <c r="F15" s="249"/>
      <c r="G15" s="76"/>
      <c r="H15" s="611"/>
      <c r="I15" s="148"/>
      <c r="J15" s="14"/>
      <c r="K15" s="13"/>
      <c r="L15" s="14"/>
      <c r="M15" s="51" t="s">
        <v>133</v>
      </c>
      <c r="N15" s="417">
        <v>10</v>
      </c>
      <c r="O15" s="13">
        <v>2</v>
      </c>
      <c r="P15" s="112">
        <v>18</v>
      </c>
      <c r="Q15" s="13">
        <v>2</v>
      </c>
      <c r="R15" s="14">
        <v>18</v>
      </c>
      <c r="S15" s="108">
        <f t="shared" si="1"/>
        <v>0</v>
      </c>
      <c r="T15" s="2"/>
      <c r="U15" s="2"/>
      <c r="X15" s="2"/>
      <c r="Y15" s="692" t="s">
        <v>73</v>
      </c>
      <c r="Z15" s="693"/>
      <c r="AA15" s="693"/>
      <c r="AB15" s="693"/>
      <c r="AC15" s="693"/>
      <c r="AD15" s="693"/>
      <c r="AE15" s="693"/>
      <c r="AF15" s="694"/>
    </row>
    <row r="16" spans="1:33" ht="13.5" thickBot="1" x14ac:dyDescent="0.25">
      <c r="A16" s="149">
        <v>97</v>
      </c>
      <c r="B16" s="150" t="s">
        <v>33</v>
      </c>
      <c r="C16" s="86" t="s">
        <v>158</v>
      </c>
      <c r="D16" s="243">
        <f t="shared" si="0"/>
        <v>34</v>
      </c>
      <c r="E16" s="246"/>
      <c r="F16" s="249"/>
      <c r="G16" s="50" t="s">
        <v>133</v>
      </c>
      <c r="H16" s="417">
        <v>10</v>
      </c>
      <c r="I16" s="13">
        <v>4</v>
      </c>
      <c r="J16" s="14">
        <v>24</v>
      </c>
      <c r="K16" s="13"/>
      <c r="L16" s="119"/>
      <c r="M16" s="41"/>
      <c r="N16" s="14"/>
      <c r="O16" s="41"/>
      <c r="P16" s="612"/>
      <c r="Q16" s="13"/>
      <c r="R16" s="14"/>
      <c r="S16" s="108">
        <f t="shared" si="1"/>
        <v>0</v>
      </c>
      <c r="T16" s="2"/>
      <c r="U16" s="2"/>
      <c r="X16" s="2"/>
      <c r="Y16" s="686" t="s">
        <v>70</v>
      </c>
      <c r="Z16" s="687"/>
      <c r="AA16" s="687"/>
      <c r="AB16" s="687"/>
      <c r="AC16" s="687"/>
      <c r="AD16" s="687"/>
      <c r="AE16" s="687"/>
      <c r="AF16" s="688"/>
    </row>
    <row r="17" spans="1:32" ht="12.75" x14ac:dyDescent="0.2">
      <c r="A17" s="102">
        <v>12</v>
      </c>
      <c r="B17" s="16" t="s">
        <v>33</v>
      </c>
      <c r="C17" s="8" t="s">
        <v>131</v>
      </c>
      <c r="D17" s="243">
        <f t="shared" si="0"/>
        <v>18</v>
      </c>
      <c r="E17" s="246">
        <v>2</v>
      </c>
      <c r="F17" s="119">
        <v>18</v>
      </c>
      <c r="G17" s="148"/>
      <c r="H17" s="575"/>
      <c r="I17" s="148"/>
      <c r="J17" s="14"/>
      <c r="K17" s="13"/>
      <c r="L17" s="14"/>
      <c r="M17" s="13"/>
      <c r="N17" s="119"/>
      <c r="O17" s="13"/>
      <c r="P17" s="14"/>
      <c r="Q17" s="13"/>
      <c r="R17" s="119"/>
      <c r="S17" s="108">
        <f t="shared" si="1"/>
        <v>0</v>
      </c>
      <c r="T17" s="2"/>
      <c r="U17" s="2"/>
      <c r="X17" s="2"/>
      <c r="Y17" s="278"/>
      <c r="Z17" s="142"/>
      <c r="AA17" s="142"/>
      <c r="AB17" s="142"/>
      <c r="AC17" s="142"/>
      <c r="AD17" s="5"/>
      <c r="AE17" s="5"/>
      <c r="AF17" s="5"/>
    </row>
    <row r="18" spans="1:32" ht="12.75" x14ac:dyDescent="0.2">
      <c r="A18" s="533">
        <v>5</v>
      </c>
      <c r="B18" s="130" t="s">
        <v>33</v>
      </c>
      <c r="C18" s="84" t="s">
        <v>159</v>
      </c>
      <c r="D18" s="243">
        <f t="shared" si="0"/>
        <v>10</v>
      </c>
      <c r="E18" s="286"/>
      <c r="F18" s="249"/>
      <c r="G18" s="50" t="s">
        <v>133</v>
      </c>
      <c r="H18" s="536">
        <v>10</v>
      </c>
      <c r="I18" s="13"/>
      <c r="J18" s="14"/>
      <c r="K18" s="13"/>
      <c r="L18" s="119"/>
      <c r="M18" s="13"/>
      <c r="N18" s="14"/>
      <c r="O18" s="13"/>
      <c r="P18" s="14"/>
      <c r="Q18" s="13"/>
      <c r="R18" s="14"/>
      <c r="S18" s="108">
        <f t="shared" si="1"/>
        <v>0</v>
      </c>
      <c r="T18" s="2"/>
      <c r="U18" s="2"/>
      <c r="X18" s="2"/>
      <c r="Z18" s="274"/>
      <c r="AA18" s="274"/>
      <c r="AB18" s="274"/>
      <c r="AC18" s="274"/>
      <c r="AD18" s="274"/>
      <c r="AE18" s="251"/>
      <c r="AF18" s="252"/>
    </row>
    <row r="19" spans="1:32" ht="12.75" x14ac:dyDescent="0.2">
      <c r="A19" s="273">
        <v>38</v>
      </c>
      <c r="B19" s="150" t="s">
        <v>33</v>
      </c>
      <c r="C19" s="86" t="s">
        <v>160</v>
      </c>
      <c r="D19" s="243">
        <f t="shared" si="0"/>
        <v>10</v>
      </c>
      <c r="E19" s="250"/>
      <c r="F19" s="249"/>
      <c r="G19" s="76" t="s">
        <v>133</v>
      </c>
      <c r="H19" s="574">
        <v>10</v>
      </c>
      <c r="I19" s="148"/>
      <c r="J19" s="14"/>
      <c r="K19" s="13"/>
      <c r="L19" s="14"/>
      <c r="M19" s="41"/>
      <c r="N19" s="14"/>
      <c r="O19" s="13"/>
      <c r="P19" s="14"/>
      <c r="Q19" s="13"/>
      <c r="R19" s="14"/>
      <c r="S19" s="108">
        <f t="shared" si="1"/>
        <v>0</v>
      </c>
      <c r="T19" s="2"/>
      <c r="U19" s="2"/>
      <c r="V19" s="705" t="s">
        <v>95</v>
      </c>
      <c r="W19" s="705"/>
      <c r="X19" s="2"/>
      <c r="Y19" s="274"/>
      <c r="Z19" s="274"/>
      <c r="AA19" s="274"/>
      <c r="AB19" s="288" t="s">
        <v>167</v>
      </c>
      <c r="AC19" s="607">
        <f>ROUND(AA21*0.7,0)</f>
        <v>28</v>
      </c>
      <c r="AD19" s="608" t="s">
        <v>199</v>
      </c>
    </row>
    <row r="20" spans="1:32" ht="12.75" x14ac:dyDescent="0.2">
      <c r="A20" s="273">
        <v>2</v>
      </c>
      <c r="B20" s="150" t="s">
        <v>33</v>
      </c>
      <c r="C20" s="86" t="s">
        <v>186</v>
      </c>
      <c r="D20" s="243">
        <f t="shared" si="0"/>
        <v>10</v>
      </c>
      <c r="E20" s="250"/>
      <c r="F20" s="249"/>
      <c r="G20" s="76"/>
      <c r="H20" s="303"/>
      <c r="I20" s="148"/>
      <c r="J20" s="14"/>
      <c r="K20" s="13"/>
      <c r="L20" s="14"/>
      <c r="M20" s="50" t="s">
        <v>133</v>
      </c>
      <c r="N20" s="417">
        <v>10</v>
      </c>
      <c r="O20" s="13"/>
      <c r="P20" s="14"/>
      <c r="Q20" s="13"/>
      <c r="R20" s="14"/>
      <c r="S20" s="108">
        <f t="shared" si="1"/>
        <v>0</v>
      </c>
      <c r="T20" s="2"/>
      <c r="U20" s="2"/>
      <c r="V20" s="110"/>
      <c r="W20" s="110" t="s">
        <v>94</v>
      </c>
      <c r="X20" s="476" t="s">
        <v>91</v>
      </c>
      <c r="Y20" s="476" t="s">
        <v>92</v>
      </c>
      <c r="Z20" s="476" t="s">
        <v>93</v>
      </c>
      <c r="AA20" s="476" t="s">
        <v>89</v>
      </c>
      <c r="AB20" s="601" t="s">
        <v>130</v>
      </c>
      <c r="AD20" s="277"/>
    </row>
    <row r="21" spans="1:32" ht="12.75" x14ac:dyDescent="0.2">
      <c r="A21" s="501">
        <v>79</v>
      </c>
      <c r="B21" s="520" t="s">
        <v>33</v>
      </c>
      <c r="C21" s="8" t="s">
        <v>135</v>
      </c>
      <c r="D21" s="243">
        <f t="shared" si="0"/>
        <v>0</v>
      </c>
      <c r="E21" s="467" t="s">
        <v>133</v>
      </c>
      <c r="F21" s="469">
        <v>0</v>
      </c>
      <c r="G21" s="148"/>
      <c r="H21" s="112"/>
      <c r="I21" s="50"/>
      <c r="J21" s="287"/>
      <c r="K21" s="13"/>
      <c r="L21" s="14"/>
      <c r="M21" s="76"/>
      <c r="N21" s="287"/>
      <c r="O21" s="13"/>
      <c r="P21" s="14"/>
      <c r="Q21" s="13"/>
      <c r="R21" s="14"/>
      <c r="S21" s="108">
        <f t="shared" si="1"/>
        <v>0</v>
      </c>
      <c r="T21" s="2"/>
      <c r="U21" s="2"/>
      <c r="W21" s="567">
        <v>1</v>
      </c>
      <c r="X21" s="567">
        <v>60</v>
      </c>
      <c r="Y21" s="567" t="s">
        <v>33</v>
      </c>
      <c r="Z21" s="566" t="s">
        <v>177</v>
      </c>
      <c r="AA21" s="567">
        <v>40</v>
      </c>
      <c r="AB21" s="602">
        <v>6.3031875000000001E-2</v>
      </c>
      <c r="AC21" s="276"/>
      <c r="AD21" s="285"/>
    </row>
    <row r="22" spans="1:32" ht="12.75" x14ac:dyDescent="0.2">
      <c r="A22" s="273"/>
      <c r="B22" s="150"/>
      <c r="C22" s="86"/>
      <c r="D22" s="243"/>
      <c r="E22" s="250"/>
      <c r="F22" s="249"/>
      <c r="G22" s="76"/>
      <c r="H22" s="303"/>
      <c r="I22" s="148"/>
      <c r="J22" s="14"/>
      <c r="K22" s="13"/>
      <c r="L22" s="14"/>
      <c r="M22" s="13"/>
      <c r="N22" s="14"/>
      <c r="O22" s="13"/>
      <c r="P22" s="14"/>
      <c r="Q22" s="13"/>
      <c r="R22" s="14"/>
      <c r="S22" s="108">
        <f t="shared" si="1"/>
        <v>0</v>
      </c>
      <c r="T22" s="2"/>
      <c r="U22" s="2"/>
      <c r="W22" s="567">
        <v>2</v>
      </c>
      <c r="X22" s="567">
        <v>2</v>
      </c>
      <c r="Y22" s="567" t="s">
        <v>33</v>
      </c>
      <c r="Z22" s="566" t="s">
        <v>185</v>
      </c>
      <c r="AA22" s="567">
        <v>39</v>
      </c>
      <c r="AB22" s="602">
        <v>6.2971064814814806E-2</v>
      </c>
      <c r="AD22" s="285"/>
    </row>
    <row r="23" spans="1:32" ht="12.75" x14ac:dyDescent="0.2">
      <c r="A23" s="149"/>
      <c r="B23" s="150"/>
      <c r="C23" s="129"/>
      <c r="D23" s="243"/>
      <c r="E23" s="250"/>
      <c r="F23" s="249"/>
      <c r="G23" s="76"/>
      <c r="H23" s="303"/>
      <c r="I23" s="148"/>
      <c r="J23" s="14"/>
      <c r="K23" s="13"/>
      <c r="L23" s="14"/>
      <c r="M23" s="13"/>
      <c r="N23" s="14"/>
      <c r="O23" s="13"/>
      <c r="P23" s="14"/>
      <c r="Q23" s="13"/>
      <c r="R23" s="14"/>
      <c r="S23" s="108">
        <f t="shared" si="1"/>
        <v>0</v>
      </c>
      <c r="T23" s="2"/>
      <c r="U23" s="2"/>
      <c r="V23" s="48"/>
      <c r="W23" s="567">
        <v>3</v>
      </c>
      <c r="X23" s="567">
        <v>5</v>
      </c>
      <c r="Y23" s="567" t="s">
        <v>33</v>
      </c>
      <c r="Z23" s="566" t="s">
        <v>184</v>
      </c>
      <c r="AA23" s="567">
        <v>36</v>
      </c>
      <c r="AB23" s="602">
        <v>6.3493611111111112E-2</v>
      </c>
      <c r="AD23" s="285"/>
    </row>
    <row r="24" spans="1:32" ht="14.25" customHeight="1" x14ac:dyDescent="0.2">
      <c r="A24" s="149"/>
      <c r="B24" s="16"/>
      <c r="C24" s="8"/>
      <c r="D24" s="243"/>
      <c r="E24" s="286"/>
      <c r="F24" s="249"/>
      <c r="G24" s="148"/>
      <c r="H24" s="112"/>
      <c r="I24" s="148"/>
      <c r="J24" s="14"/>
      <c r="K24" s="13"/>
      <c r="L24" s="14"/>
      <c r="M24" s="13"/>
      <c r="N24" s="14"/>
      <c r="O24" s="13"/>
      <c r="P24" s="14"/>
      <c r="Q24" s="13"/>
      <c r="R24" s="14"/>
      <c r="S24" s="108">
        <f t="shared" si="1"/>
        <v>0</v>
      </c>
      <c r="T24" s="2"/>
      <c r="U24" s="2"/>
      <c r="V24" s="110"/>
      <c r="W24" s="567">
        <v>4</v>
      </c>
      <c r="X24" s="48">
        <v>99</v>
      </c>
      <c r="Y24" s="48" t="s">
        <v>33</v>
      </c>
      <c r="Z24" s="532" t="s">
        <v>134</v>
      </c>
      <c r="AA24" s="48">
        <v>16</v>
      </c>
      <c r="AB24" s="414">
        <v>2.6074965277777779E-2</v>
      </c>
      <c r="AC24" s="360"/>
      <c r="AD24" s="285"/>
    </row>
    <row r="25" spans="1:32" ht="12.75" x14ac:dyDescent="0.2">
      <c r="A25" s="149"/>
      <c r="B25" s="150"/>
      <c r="C25" s="86"/>
      <c r="D25" s="243"/>
      <c r="E25" s="250"/>
      <c r="F25" s="249"/>
      <c r="G25" s="76"/>
      <c r="H25" s="303"/>
      <c r="I25" s="148"/>
      <c r="J25" s="14"/>
      <c r="K25" s="13"/>
      <c r="L25" s="14"/>
      <c r="M25" s="13"/>
      <c r="N25" s="14"/>
      <c r="O25" s="13"/>
      <c r="P25" s="14"/>
      <c r="Q25" s="13"/>
      <c r="R25" s="14"/>
      <c r="S25" s="108">
        <f t="shared" si="1"/>
        <v>0</v>
      </c>
      <c r="T25" s="2"/>
      <c r="U25" s="2"/>
      <c r="W25" s="567"/>
      <c r="AC25" s="360"/>
      <c r="AD25" s="285"/>
    </row>
    <row r="26" spans="1:32" ht="12.75" x14ac:dyDescent="0.2">
      <c r="A26" s="308"/>
      <c r="B26" s="309"/>
      <c r="C26" s="310"/>
      <c r="D26" s="311"/>
      <c r="E26" s="312"/>
      <c r="F26" s="313"/>
      <c r="G26" s="314"/>
      <c r="H26" s="315"/>
      <c r="I26" s="314"/>
      <c r="J26" s="315"/>
      <c r="K26" s="316"/>
      <c r="L26" s="317"/>
      <c r="M26" s="314"/>
      <c r="N26" s="315"/>
      <c r="O26" s="314"/>
      <c r="P26" s="315"/>
      <c r="Q26" s="314"/>
      <c r="R26" s="315"/>
      <c r="S26" s="318"/>
      <c r="T26" s="2"/>
      <c r="U26" s="2"/>
      <c r="V26" s="415"/>
      <c r="W26" s="48">
        <v>1</v>
      </c>
      <c r="X26" s="567">
        <v>54</v>
      </c>
      <c r="Y26" s="567" t="s">
        <v>34</v>
      </c>
      <c r="Z26" s="566" t="s">
        <v>181</v>
      </c>
      <c r="AA26" s="567">
        <v>37</v>
      </c>
      <c r="AB26" s="602">
        <v>6.4625069444444447E-2</v>
      </c>
      <c r="AD26" s="285"/>
    </row>
    <row r="27" spans="1:32" ht="12.75" x14ac:dyDescent="0.2">
      <c r="A27" s="149">
        <v>74</v>
      </c>
      <c r="B27" s="150" t="s">
        <v>35</v>
      </c>
      <c r="C27" s="86" t="s">
        <v>161</v>
      </c>
      <c r="D27" s="243">
        <f>F27+H27+J27+L27+N27+P27+R27</f>
        <v>30</v>
      </c>
      <c r="E27" s="248"/>
      <c r="F27" s="247"/>
      <c r="G27" s="13">
        <v>1</v>
      </c>
      <c r="H27" s="14">
        <v>30</v>
      </c>
      <c r="I27" s="13"/>
      <c r="J27" s="200"/>
      <c r="K27" s="13"/>
      <c r="L27" s="14"/>
      <c r="M27" s="13"/>
      <c r="N27" s="14"/>
      <c r="O27" s="13"/>
      <c r="P27" s="14"/>
      <c r="Q27" s="13"/>
      <c r="R27" s="119"/>
      <c r="S27" s="108">
        <f t="shared" ref="S27:S32" si="2">IF(F27&gt;0,IF(F27=MAX($F$27:$F$32),1,0))+IF(J27&gt;0,IF(J27=MAX($J$27:$J$32),1,0))+IF(H27&gt;0,IF(H27=MAX($H$27:$H$32),1,0))+IF(L27&gt;0,IF(L27=MAX($L$27:$L$32),1,0))+IF(N27&gt;0,IF(N27=MAX($N$27:$N$32),1,0))+IF(P27&gt;0,IF(P27=MAX($P$27:$P$32),1,0))</f>
        <v>1</v>
      </c>
      <c r="T27" s="2"/>
      <c r="U27" s="2"/>
      <c r="V27" s="48"/>
      <c r="W27" s="567">
        <v>2</v>
      </c>
      <c r="X27" s="48">
        <v>80</v>
      </c>
      <c r="Y27" s="48" t="s">
        <v>34</v>
      </c>
      <c r="Z27" s="1" t="s">
        <v>203</v>
      </c>
      <c r="AA27" s="48">
        <v>35</v>
      </c>
      <c r="AB27" s="414">
        <v>6.4654166666666665E-2</v>
      </c>
      <c r="AD27" s="285"/>
    </row>
    <row r="28" spans="1:32" ht="12.75" x14ac:dyDescent="0.2">
      <c r="A28" s="149">
        <v>45</v>
      </c>
      <c r="B28" s="150" t="s">
        <v>35</v>
      </c>
      <c r="C28" s="86" t="s">
        <v>162</v>
      </c>
      <c r="D28" s="243">
        <f>F28+H28+J28+L28+N28+P28+R28</f>
        <v>28</v>
      </c>
      <c r="E28" s="246"/>
      <c r="F28" s="247"/>
      <c r="G28" s="13">
        <v>2</v>
      </c>
      <c r="H28" s="14">
        <v>28</v>
      </c>
      <c r="I28" s="13"/>
      <c r="J28" s="119"/>
      <c r="K28" s="13"/>
      <c r="L28" s="112"/>
      <c r="M28" s="13"/>
      <c r="N28" s="14"/>
      <c r="O28" s="13"/>
      <c r="P28" s="14"/>
      <c r="Q28" s="13"/>
      <c r="R28" s="14"/>
      <c r="S28" s="108">
        <f t="shared" si="2"/>
        <v>0</v>
      </c>
      <c r="T28" s="2"/>
      <c r="U28" s="2"/>
      <c r="V28" s="344" t="s">
        <v>133</v>
      </c>
      <c r="W28" s="49">
        <v>3</v>
      </c>
      <c r="X28" s="567">
        <v>14</v>
      </c>
      <c r="Y28" s="567" t="s">
        <v>34</v>
      </c>
      <c r="Z28" s="566" t="s">
        <v>197</v>
      </c>
      <c r="AA28" s="567">
        <v>30</v>
      </c>
      <c r="AB28" s="602">
        <v>6.1240254629629627E-2</v>
      </c>
      <c r="AD28" s="285"/>
    </row>
    <row r="29" spans="1:32" ht="12.75" x14ac:dyDescent="0.2">
      <c r="A29" s="149">
        <v>8</v>
      </c>
      <c r="B29" s="150" t="s">
        <v>35</v>
      </c>
      <c r="C29" s="86" t="s">
        <v>163</v>
      </c>
      <c r="D29" s="243">
        <f>F29+H29+J29+L29+N29+P29+R29</f>
        <v>26</v>
      </c>
      <c r="E29" s="248"/>
      <c r="F29" s="247"/>
      <c r="G29" s="13">
        <v>3</v>
      </c>
      <c r="H29" s="14">
        <v>26</v>
      </c>
      <c r="I29" s="13"/>
      <c r="J29" s="14"/>
      <c r="K29" s="148"/>
      <c r="L29" s="307"/>
      <c r="M29" s="13"/>
      <c r="N29" s="14"/>
      <c r="O29" s="13"/>
      <c r="P29" s="14"/>
      <c r="Q29" s="13"/>
      <c r="R29" s="14"/>
      <c r="S29" s="108">
        <f t="shared" si="2"/>
        <v>0</v>
      </c>
      <c r="T29" s="2"/>
      <c r="U29" s="2"/>
      <c r="V29" s="344" t="s">
        <v>133</v>
      </c>
      <c r="W29" s="49">
        <v>4</v>
      </c>
      <c r="X29" s="48">
        <v>17</v>
      </c>
      <c r="Y29" s="48" t="s">
        <v>34</v>
      </c>
      <c r="Z29" s="1" t="s">
        <v>198</v>
      </c>
      <c r="AA29" s="48">
        <v>30</v>
      </c>
      <c r="AB29" s="414">
        <v>6.1342546296296298E-2</v>
      </c>
      <c r="AD29" s="285"/>
    </row>
    <row r="30" spans="1:32" ht="12.75" x14ac:dyDescent="0.2">
      <c r="A30" s="149">
        <v>82</v>
      </c>
      <c r="B30" s="150" t="s">
        <v>35</v>
      </c>
      <c r="C30" s="129" t="s">
        <v>173</v>
      </c>
      <c r="D30" s="243">
        <f>F30+H30+J30+L30+N30+P30+R30</f>
        <v>24</v>
      </c>
      <c r="E30" s="248"/>
      <c r="F30" s="247"/>
      <c r="G30" s="13"/>
      <c r="H30" s="307"/>
      <c r="I30" s="13">
        <v>1</v>
      </c>
      <c r="J30" s="14">
        <v>24</v>
      </c>
      <c r="K30" s="13"/>
      <c r="L30" s="14"/>
      <c r="M30" s="13"/>
      <c r="N30" s="14"/>
      <c r="O30" s="13"/>
      <c r="P30" s="14"/>
      <c r="Q30" s="13"/>
      <c r="R30" s="119"/>
      <c r="S30" s="108">
        <f t="shared" si="2"/>
        <v>1</v>
      </c>
      <c r="T30" s="2"/>
      <c r="U30" s="2"/>
      <c r="V30" s="49"/>
      <c r="W30" s="49"/>
      <c r="X30" s="567"/>
      <c r="Y30" s="567"/>
      <c r="Z30" s="566"/>
      <c r="AA30" s="567"/>
      <c r="AB30" s="602"/>
      <c r="AC30" s="360"/>
      <c r="AD30" s="285"/>
    </row>
    <row r="31" spans="1:32" ht="12.75" x14ac:dyDescent="0.2">
      <c r="A31" s="149"/>
      <c r="B31" s="150"/>
      <c r="C31" s="86"/>
      <c r="D31" s="243"/>
      <c r="E31" s="248"/>
      <c r="F31" s="247"/>
      <c r="G31" s="13"/>
      <c r="H31" s="14"/>
      <c r="I31" s="13"/>
      <c r="J31" s="14"/>
      <c r="K31" s="148"/>
      <c r="L31" s="119"/>
      <c r="M31" s="13"/>
      <c r="N31" s="14"/>
      <c r="O31" s="13"/>
      <c r="P31" s="14"/>
      <c r="Q31" s="13"/>
      <c r="R31" s="14"/>
      <c r="S31" s="108">
        <f t="shared" si="2"/>
        <v>0</v>
      </c>
      <c r="T31" s="2"/>
      <c r="U31" s="2"/>
      <c r="V31" s="49"/>
      <c r="W31" s="49">
        <v>1</v>
      </c>
      <c r="X31" s="567">
        <v>19</v>
      </c>
      <c r="Y31" s="567" t="s">
        <v>164</v>
      </c>
      <c r="Z31" s="566" t="s">
        <v>202</v>
      </c>
      <c r="AA31" s="567">
        <v>40</v>
      </c>
      <c r="AB31" s="602">
        <v>6.4458414351851845E-2</v>
      </c>
      <c r="AD31" s="285"/>
    </row>
    <row r="32" spans="1:32" ht="12.75" x14ac:dyDescent="0.2">
      <c r="A32" s="149"/>
      <c r="B32" s="150"/>
      <c r="C32" s="86"/>
      <c r="D32" s="243"/>
      <c r="E32" s="248"/>
      <c r="F32" s="247"/>
      <c r="G32" s="13"/>
      <c r="H32" s="14"/>
      <c r="I32" s="13"/>
      <c r="J32" s="369"/>
      <c r="K32" s="13"/>
      <c r="L32" s="14"/>
      <c r="M32" s="13"/>
      <c r="N32" s="14"/>
      <c r="O32" s="13"/>
      <c r="P32" s="14"/>
      <c r="Q32" s="13"/>
      <c r="R32" s="119"/>
      <c r="S32" s="108">
        <f t="shared" si="2"/>
        <v>0</v>
      </c>
      <c r="T32" s="2"/>
      <c r="U32" s="2"/>
      <c r="V32" s="49"/>
      <c r="W32" s="49"/>
      <c r="X32" s="48"/>
      <c r="Y32" s="48"/>
      <c r="Z32" s="1"/>
      <c r="AA32" s="48"/>
      <c r="AB32" s="414"/>
      <c r="AD32" s="285"/>
    </row>
    <row r="33" spans="1:30" ht="12.75" x14ac:dyDescent="0.2">
      <c r="A33" s="308"/>
      <c r="B33" s="309"/>
      <c r="C33" s="310"/>
      <c r="D33" s="311"/>
      <c r="E33" s="319"/>
      <c r="F33" s="313"/>
      <c r="G33" s="316"/>
      <c r="H33" s="317"/>
      <c r="I33" s="316"/>
      <c r="J33" s="317"/>
      <c r="K33" s="316"/>
      <c r="L33" s="317"/>
      <c r="M33" s="316"/>
      <c r="N33" s="317"/>
      <c r="O33" s="316"/>
      <c r="P33" s="317"/>
      <c r="Q33" s="316"/>
      <c r="R33" s="320"/>
      <c r="S33" s="318"/>
      <c r="T33" s="2"/>
      <c r="U33" s="2"/>
      <c r="V33" s="49"/>
      <c r="W33" s="49"/>
      <c r="X33" s="571"/>
      <c r="Y33" s="603"/>
      <c r="Z33" s="572"/>
      <c r="AA33" s="604"/>
      <c r="AB33" s="532"/>
      <c r="AD33" s="285"/>
    </row>
    <row r="34" spans="1:30" ht="12.75" x14ac:dyDescent="0.2">
      <c r="A34" s="149">
        <v>42</v>
      </c>
      <c r="B34" s="150" t="s">
        <v>164</v>
      </c>
      <c r="C34" s="86" t="s">
        <v>172</v>
      </c>
      <c r="D34" s="243">
        <f>F34+H34+J34+L34+N34+P34+R34</f>
        <v>26</v>
      </c>
      <c r="E34" s="248"/>
      <c r="F34" s="247"/>
      <c r="G34" s="13"/>
      <c r="H34" s="14"/>
      <c r="I34" s="13">
        <v>1</v>
      </c>
      <c r="J34" s="14">
        <v>26</v>
      </c>
      <c r="K34" s="13"/>
      <c r="L34" s="14"/>
      <c r="M34" s="13"/>
      <c r="N34" s="14"/>
      <c r="O34" s="13"/>
      <c r="P34" s="14"/>
      <c r="Q34" s="13"/>
      <c r="R34" s="119"/>
      <c r="S34" s="108">
        <f>IF(F34&gt;0,IF(F34=MAX($F$34:$F$36),1,0))+IF(J34&gt;0,IF(J34=MAX($J$34:$J$36),1,0))+IF(H34&gt;0,IF(H34=MAX($H$34:$H$36),1,0))+IF(L34&gt;0,IF(L34=MAX($L$34:$L$36),1,0))+IF(N34&gt;0,IF(N34=MAX($N$34:$N$36),1,0))+IF(P34&gt;0,IF(P34=MAX($P$34:$P$36),1,0))</f>
        <v>1</v>
      </c>
      <c r="T34" s="2"/>
      <c r="U34" s="2"/>
      <c r="V34" s="49"/>
      <c r="W34" s="49"/>
      <c r="X34" s="605"/>
      <c r="Y34" s="22"/>
      <c r="Z34" s="606"/>
      <c r="AA34" s="22"/>
      <c r="AD34" s="285"/>
    </row>
    <row r="35" spans="1:30" ht="12.75" x14ac:dyDescent="0.2">
      <c r="A35" s="149">
        <v>19</v>
      </c>
      <c r="B35" s="149" t="s">
        <v>164</v>
      </c>
      <c r="C35" s="86" t="s">
        <v>202</v>
      </c>
      <c r="D35" s="243">
        <f>F35+H35+J35+L35+N35+P35+R35</f>
        <v>14</v>
      </c>
      <c r="E35" s="248"/>
      <c r="F35" s="247"/>
      <c r="G35" s="13"/>
      <c r="H35" s="14"/>
      <c r="I35" s="13"/>
      <c r="J35" s="14"/>
      <c r="K35" s="13"/>
      <c r="L35" s="14"/>
      <c r="M35" s="13"/>
      <c r="N35" s="14"/>
      <c r="O35" s="13"/>
      <c r="P35" s="14"/>
      <c r="Q35" s="13">
        <v>1</v>
      </c>
      <c r="R35" s="14">
        <v>14</v>
      </c>
      <c r="S35" s="108">
        <f>IF(F35&gt;0,IF(F35=MAX($F$34:$F$36),1,0))+IF(J35&gt;0,IF(J35=MAX($J$34:$J$36),1,0))+IF(H35&gt;0,IF(H35=MAX($H$34:$H$36),1,0))+IF(L35&gt;0,IF(L35=MAX($L$34:$L$36),1,0))+IF(N35&gt;0,IF(N35=MAX($N$34:$N$36),1,0))+IF(P35&gt;0,IF(P35=MAX($P$34:$P$36),1,0))+IF(R35&gt;0,IF(R35=MAX($R$34:$R$36),1,0))</f>
        <v>1</v>
      </c>
      <c r="T35" s="2"/>
      <c r="U35" s="2"/>
      <c r="V35" s="571"/>
      <c r="W35" s="603"/>
      <c r="X35" s="48"/>
      <c r="Y35" s="48"/>
      <c r="Z35" s="1"/>
      <c r="AA35" s="48"/>
      <c r="AB35" s="414"/>
      <c r="AC35" s="360"/>
    </row>
    <row r="36" spans="1:30" ht="12.75" x14ac:dyDescent="0.2">
      <c r="A36" s="149">
        <v>42</v>
      </c>
      <c r="B36" s="150" t="s">
        <v>164</v>
      </c>
      <c r="C36" s="86" t="s">
        <v>165</v>
      </c>
      <c r="D36" s="243">
        <f>F36+H36+J36+L36+N36+P36+R36</f>
        <v>10</v>
      </c>
      <c r="E36" s="248"/>
      <c r="F36" s="247"/>
      <c r="G36" s="50" t="s">
        <v>133</v>
      </c>
      <c r="H36" s="416">
        <v>10</v>
      </c>
      <c r="I36" s="13"/>
      <c r="J36" s="14"/>
      <c r="K36" s="13"/>
      <c r="L36" s="14"/>
      <c r="M36" s="13"/>
      <c r="N36" s="14"/>
      <c r="O36" s="13"/>
      <c r="P36" s="14"/>
      <c r="Q36" s="13"/>
      <c r="R36" s="14"/>
      <c r="S36" s="108">
        <f>IF(F36&gt;0,IF(F36=MAX($F$34:$F$36),1,0))+IF(J36&gt;0,IF(J36=MAX($J$34:$J$36),1,0))+IF(H36&gt;0,IF(H36=MAX($H$34:$H$36),1,0))+IF(L36&gt;0,IF(L36=MAX($L$34:$L$36),1,0))+IF(N36&gt;0,IF(N36=MAX($N$34:$N$36),1,0))+IF(P36&gt;0,IF(P36=MAX($P$34:$P$36),1,0))-1</f>
        <v>0</v>
      </c>
      <c r="T36" s="2"/>
      <c r="U36" s="2"/>
      <c r="V36" s="49"/>
      <c r="W36" s="49"/>
      <c r="AC36" s="360"/>
      <c r="AD36" s="285"/>
    </row>
    <row r="37" spans="1:30" ht="12.75" x14ac:dyDescent="0.2">
      <c r="A37" s="309"/>
      <c r="B37" s="308"/>
      <c r="C37" s="321"/>
      <c r="D37" s="311"/>
      <c r="E37" s="319"/>
      <c r="F37" s="313"/>
      <c r="G37" s="316"/>
      <c r="H37" s="317"/>
      <c r="I37" s="316"/>
      <c r="J37" s="317"/>
      <c r="K37" s="316"/>
      <c r="L37" s="317"/>
      <c r="M37" s="316"/>
      <c r="N37" s="317"/>
      <c r="O37" s="316"/>
      <c r="P37" s="317"/>
      <c r="Q37" s="316"/>
      <c r="R37" s="317"/>
      <c r="S37" s="318"/>
      <c r="T37" s="2"/>
      <c r="U37" s="2"/>
      <c r="V37" s="571"/>
      <c r="W37" s="22"/>
      <c r="X37" s="48"/>
      <c r="Y37" s="48"/>
      <c r="Z37" s="1"/>
      <c r="AA37" s="48"/>
      <c r="AB37" s="414"/>
      <c r="AD37" s="285"/>
    </row>
    <row r="38" spans="1:30" ht="12.75" x14ac:dyDescent="0.2">
      <c r="A38" s="150">
        <v>54</v>
      </c>
      <c r="B38" s="149" t="s">
        <v>34</v>
      </c>
      <c r="C38" s="143" t="s">
        <v>181</v>
      </c>
      <c r="D38" s="243">
        <f t="shared" ref="D38:D48" si="3">F38+H38+J38+L38+N38+P38+R38</f>
        <v>46</v>
      </c>
      <c r="E38" s="248"/>
      <c r="F38" s="247"/>
      <c r="G38" s="13"/>
      <c r="H38" s="14"/>
      <c r="I38" s="13"/>
      <c r="J38" s="14"/>
      <c r="K38" s="13">
        <v>2</v>
      </c>
      <c r="L38" s="14">
        <v>16</v>
      </c>
      <c r="M38" s="50" t="s">
        <v>133</v>
      </c>
      <c r="N38" s="417">
        <v>10</v>
      </c>
      <c r="O38" s="13"/>
      <c r="P38" s="200"/>
      <c r="Q38" s="13">
        <v>1</v>
      </c>
      <c r="R38" s="95">
        <v>20</v>
      </c>
      <c r="S38" s="108">
        <f t="shared" ref="S38:S48" si="4">IF(F38&gt;0,IF(F38=MAX($F$38:$F$48),1,0))+IF(J38&gt;0,IF(J38=MAX($J$38:$J$48),1,0))+IF(H38&gt;0,IF(H38=MAX($H$38:$H$48),1,0))+IF(L38&gt;0,IF(L38=MAX($L$38:$L$48),1,0))+IF(N38&gt;0,IF(N38=MAX($N$38:$N$48),1,0))+IF(P38&gt;0,IF(P38=MAX($P$38:$P$48),1,0))</f>
        <v>1</v>
      </c>
      <c r="T38" s="2"/>
      <c r="U38" s="2"/>
      <c r="V38" s="110"/>
      <c r="W38" s="251"/>
      <c r="X38"/>
      <c r="Y38"/>
      <c r="Z38"/>
      <c r="AA38"/>
      <c r="AB38" s="477"/>
      <c r="AC38" s="344"/>
    </row>
    <row r="39" spans="1:30" ht="12.75" x14ac:dyDescent="0.2">
      <c r="A39" s="130">
        <v>89</v>
      </c>
      <c r="B39" s="130" t="s">
        <v>34</v>
      </c>
      <c r="C39" s="339" t="s">
        <v>180</v>
      </c>
      <c r="D39" s="243">
        <f t="shared" si="3"/>
        <v>28</v>
      </c>
      <c r="E39" s="340"/>
      <c r="F39" s="341"/>
      <c r="G39" s="342"/>
      <c r="H39" s="343"/>
      <c r="I39" s="342"/>
      <c r="J39" s="343"/>
      <c r="K39" s="342">
        <v>1</v>
      </c>
      <c r="L39" s="343">
        <v>18</v>
      </c>
      <c r="M39" s="470" t="s">
        <v>133</v>
      </c>
      <c r="N39" s="537">
        <v>10</v>
      </c>
      <c r="O39" s="342"/>
      <c r="P39" s="343"/>
      <c r="Q39" s="342"/>
      <c r="R39" s="119"/>
      <c r="S39" s="108">
        <f t="shared" si="4"/>
        <v>2</v>
      </c>
      <c r="T39" s="2"/>
      <c r="U39" s="2"/>
      <c r="V39" s="49"/>
      <c r="W39" s="251"/>
      <c r="X39" s="48"/>
      <c r="Y39" s="48"/>
      <c r="Z39" s="1"/>
      <c r="AA39" s="48"/>
      <c r="AB39" s="414"/>
    </row>
    <row r="40" spans="1:30" ht="12.75" x14ac:dyDescent="0.2">
      <c r="A40" s="130">
        <v>80</v>
      </c>
      <c r="B40" s="130" t="s">
        <v>34</v>
      </c>
      <c r="C40" s="84" t="s">
        <v>175</v>
      </c>
      <c r="D40" s="243">
        <f>F40+H40+J40+L40+N40+P40+R40</f>
        <v>24</v>
      </c>
      <c r="E40" s="340"/>
      <c r="F40" s="341"/>
      <c r="G40" s="342"/>
      <c r="H40" s="343"/>
      <c r="I40" s="470" t="s">
        <v>176</v>
      </c>
      <c r="J40" s="493">
        <v>10</v>
      </c>
      <c r="K40" s="342"/>
      <c r="L40" s="343"/>
      <c r="M40" s="13"/>
      <c r="N40" s="14"/>
      <c r="O40" s="342"/>
      <c r="P40" s="343"/>
      <c r="Q40" s="342">
        <v>2</v>
      </c>
      <c r="R40" s="119">
        <v>14</v>
      </c>
      <c r="S40" s="108">
        <f t="shared" si="4"/>
        <v>0</v>
      </c>
      <c r="T40" s="2"/>
      <c r="U40" s="2"/>
      <c r="V40" s="252"/>
      <c r="W40" s="568"/>
      <c r="X40" s="568"/>
      <c r="Y40" s="569"/>
      <c r="Z40" s="568"/>
      <c r="AA40" s="568"/>
      <c r="AB40" s="570"/>
    </row>
    <row r="41" spans="1:30" ht="12.75" x14ac:dyDescent="0.2">
      <c r="A41" s="130">
        <v>15</v>
      </c>
      <c r="B41" s="130" t="s">
        <v>34</v>
      </c>
      <c r="C41" s="487" t="s">
        <v>174</v>
      </c>
      <c r="D41" s="243">
        <f t="shared" si="3"/>
        <v>24</v>
      </c>
      <c r="E41" s="488"/>
      <c r="F41" s="489"/>
      <c r="G41" s="490"/>
      <c r="H41" s="491"/>
      <c r="I41" s="490">
        <v>1</v>
      </c>
      <c r="J41" s="491">
        <v>24</v>
      </c>
      <c r="K41" s="490"/>
      <c r="L41" s="491"/>
      <c r="M41" s="13"/>
      <c r="N41" s="14"/>
      <c r="O41" s="492"/>
      <c r="P41" s="539"/>
      <c r="Q41" s="490"/>
      <c r="R41" s="483"/>
      <c r="S41" s="108">
        <f t="shared" si="4"/>
        <v>1</v>
      </c>
      <c r="T41" s="2"/>
      <c r="U41" s="2"/>
      <c r="V41" s="252"/>
      <c r="W41" s="251"/>
      <c r="X41" s="616"/>
      <c r="Y41" s="617"/>
      <c r="Z41" s="616"/>
      <c r="AA41" s="616"/>
      <c r="AB41" s="617"/>
    </row>
    <row r="42" spans="1:30" ht="12.75" x14ac:dyDescent="0.2">
      <c r="A42" s="130">
        <v>1</v>
      </c>
      <c r="B42" s="130" t="s">
        <v>34</v>
      </c>
      <c r="C42" s="487" t="s">
        <v>182</v>
      </c>
      <c r="D42" s="243">
        <f t="shared" si="3"/>
        <v>16</v>
      </c>
      <c r="E42" s="488"/>
      <c r="F42" s="489"/>
      <c r="G42" s="490"/>
      <c r="H42" s="491"/>
      <c r="I42" s="490"/>
      <c r="J42" s="491"/>
      <c r="K42" s="490">
        <v>2</v>
      </c>
      <c r="L42" s="491">
        <v>16</v>
      </c>
      <c r="M42" s="13"/>
      <c r="N42" s="14"/>
      <c r="O42" s="490"/>
      <c r="P42" s="491"/>
      <c r="Q42" s="490"/>
      <c r="R42" s="483"/>
      <c r="S42" s="108">
        <f t="shared" si="4"/>
        <v>0</v>
      </c>
      <c r="T42" s="2"/>
      <c r="U42" s="2"/>
      <c r="V42" s="110"/>
      <c r="W42"/>
      <c r="X42" s="568"/>
      <c r="Y42" s="569"/>
      <c r="Z42" s="568"/>
      <c r="AA42" s="568"/>
      <c r="AB42" s="570"/>
    </row>
    <row r="43" spans="1:30" ht="12.75" x14ac:dyDescent="0.2">
      <c r="A43" s="130">
        <v>16</v>
      </c>
      <c r="B43" s="130" t="s">
        <v>34</v>
      </c>
      <c r="C43" s="487" t="s">
        <v>191</v>
      </c>
      <c r="D43" s="243">
        <f t="shared" si="3"/>
        <v>14</v>
      </c>
      <c r="E43" s="488"/>
      <c r="F43" s="489"/>
      <c r="G43" s="490"/>
      <c r="H43" s="491"/>
      <c r="I43" s="490"/>
      <c r="J43" s="491"/>
      <c r="K43" s="490"/>
      <c r="L43" s="491"/>
      <c r="M43" s="492"/>
      <c r="N43" s="539"/>
      <c r="O43" s="490">
        <v>1</v>
      </c>
      <c r="P43" s="618">
        <v>14</v>
      </c>
      <c r="Q43" s="13"/>
      <c r="R43" s="483"/>
      <c r="S43" s="108">
        <f t="shared" si="4"/>
        <v>1</v>
      </c>
      <c r="T43" s="2"/>
      <c r="U43" s="2"/>
      <c r="V43" s="252"/>
      <c r="W43" s="616"/>
      <c r="X43" s="568"/>
      <c r="Y43" s="569"/>
      <c r="Z43" s="568"/>
      <c r="AA43" s="568"/>
      <c r="AB43" s="570"/>
    </row>
    <row r="44" spans="1:30" ht="12.75" x14ac:dyDescent="0.2">
      <c r="A44" s="130">
        <v>14</v>
      </c>
      <c r="B44" s="130" t="s">
        <v>34</v>
      </c>
      <c r="C44" s="487" t="s">
        <v>197</v>
      </c>
      <c r="D44" s="243">
        <f>F44+H44+J44+L44+N44+P44+R44</f>
        <v>0</v>
      </c>
      <c r="E44" s="488"/>
      <c r="F44" s="489"/>
      <c r="G44" s="490"/>
      <c r="H44" s="491"/>
      <c r="I44" s="492"/>
      <c r="J44" s="491"/>
      <c r="K44" s="492"/>
      <c r="L44" s="615"/>
      <c r="M44" s="13"/>
      <c r="N44" s="14"/>
      <c r="O44" s="490"/>
      <c r="P44" s="618"/>
      <c r="Q44" s="610" t="s">
        <v>133</v>
      </c>
      <c r="R44" s="469">
        <v>0</v>
      </c>
      <c r="S44" s="108">
        <f t="shared" si="4"/>
        <v>0</v>
      </c>
      <c r="T44" s="2"/>
      <c r="U44" s="2"/>
      <c r="V44" s="252"/>
      <c r="W44" s="251"/>
      <c r="X44" s="568"/>
      <c r="Y44" s="569"/>
      <c r="Z44" s="568"/>
      <c r="AA44" s="568"/>
      <c r="AB44" s="570"/>
    </row>
    <row r="45" spans="1:30" ht="12.75" x14ac:dyDescent="0.2">
      <c r="A45" s="130">
        <v>17</v>
      </c>
      <c r="B45" s="130" t="s">
        <v>34</v>
      </c>
      <c r="C45" s="487" t="s">
        <v>201</v>
      </c>
      <c r="D45" s="243">
        <f t="shared" si="3"/>
        <v>0</v>
      </c>
      <c r="E45" s="488"/>
      <c r="F45" s="489"/>
      <c r="G45" s="490"/>
      <c r="H45" s="491"/>
      <c r="I45" s="492"/>
      <c r="J45" s="491"/>
      <c r="K45" s="492"/>
      <c r="L45" s="343"/>
      <c r="M45" s="490"/>
      <c r="N45" s="491"/>
      <c r="O45" s="490"/>
      <c r="P45" s="618"/>
      <c r="Q45" s="610" t="s">
        <v>133</v>
      </c>
      <c r="R45" s="469">
        <v>0</v>
      </c>
      <c r="S45" s="108">
        <f t="shared" si="4"/>
        <v>0</v>
      </c>
      <c r="T45" s="2"/>
      <c r="U45" s="2"/>
      <c r="V45" s="252"/>
      <c r="W45" s="568"/>
      <c r="X45" s="568"/>
      <c r="Y45" s="569"/>
      <c r="Z45" s="568"/>
      <c r="AA45" s="568"/>
      <c r="AB45" s="570"/>
    </row>
    <row r="46" spans="1:30" ht="12.75" x14ac:dyDescent="0.2">
      <c r="A46" s="130">
        <v>54</v>
      </c>
      <c r="B46" s="130" t="s">
        <v>34</v>
      </c>
      <c r="C46" s="84" t="s">
        <v>187</v>
      </c>
      <c r="D46" s="243">
        <f t="shared" si="3"/>
        <v>10</v>
      </c>
      <c r="E46" s="340"/>
      <c r="F46" s="341"/>
      <c r="G46" s="342"/>
      <c r="H46" s="343"/>
      <c r="I46" s="342"/>
      <c r="J46" s="343"/>
      <c r="K46" s="342"/>
      <c r="L46" s="343"/>
      <c r="M46" s="50" t="s">
        <v>133</v>
      </c>
      <c r="N46" s="417">
        <v>10</v>
      </c>
      <c r="O46" s="342"/>
      <c r="P46" s="343"/>
      <c r="Q46" s="342"/>
      <c r="R46" s="119"/>
      <c r="S46" s="108">
        <f t="shared" si="4"/>
        <v>1</v>
      </c>
      <c r="T46" s="2"/>
      <c r="U46" s="2"/>
      <c r="V46" s="252"/>
      <c r="W46" s="568"/>
      <c r="X46" s="568"/>
      <c r="Y46" s="569"/>
      <c r="Z46" s="568"/>
      <c r="AA46" s="568"/>
      <c r="AB46" s="570"/>
    </row>
    <row r="47" spans="1:30" ht="12.75" x14ac:dyDescent="0.2">
      <c r="A47" s="130">
        <v>89</v>
      </c>
      <c r="B47" s="130" t="s">
        <v>34</v>
      </c>
      <c r="C47" s="487" t="s">
        <v>160</v>
      </c>
      <c r="D47" s="243">
        <f t="shared" si="3"/>
        <v>10</v>
      </c>
      <c r="E47" s="488"/>
      <c r="F47" s="489"/>
      <c r="G47" s="490"/>
      <c r="H47" s="491"/>
      <c r="I47" s="490"/>
      <c r="J47" s="491"/>
      <c r="K47" s="490"/>
      <c r="L47" s="343"/>
      <c r="M47" s="492" t="s">
        <v>133</v>
      </c>
      <c r="N47" s="538">
        <v>10</v>
      </c>
      <c r="O47" s="490"/>
      <c r="P47" s="491"/>
      <c r="Q47" s="490"/>
      <c r="R47" s="483"/>
      <c r="S47" s="108">
        <f t="shared" si="4"/>
        <v>1</v>
      </c>
      <c r="T47" s="2"/>
      <c r="U47" s="2"/>
      <c r="V47" s="252"/>
      <c r="W47" s="568"/>
      <c r="X47" s="568"/>
      <c r="Y47" s="569"/>
      <c r="Z47" s="568"/>
      <c r="AA47" s="568"/>
      <c r="AB47" s="570"/>
    </row>
    <row r="48" spans="1:30" ht="12.75" x14ac:dyDescent="0.2">
      <c r="A48" s="130">
        <v>17</v>
      </c>
      <c r="B48" s="130" t="s">
        <v>34</v>
      </c>
      <c r="C48" s="84" t="s">
        <v>178</v>
      </c>
      <c r="D48" s="243">
        <f t="shared" si="3"/>
        <v>0</v>
      </c>
      <c r="E48" s="340"/>
      <c r="F48" s="341"/>
      <c r="G48" s="342"/>
      <c r="H48" s="343"/>
      <c r="I48" s="470"/>
      <c r="J48" s="343"/>
      <c r="K48" s="470" t="s">
        <v>133</v>
      </c>
      <c r="L48" s="493">
        <v>0</v>
      </c>
      <c r="M48" s="13"/>
      <c r="N48" s="14"/>
      <c r="O48" s="342"/>
      <c r="P48" s="343"/>
      <c r="Q48" s="342"/>
      <c r="R48" s="119"/>
      <c r="S48" s="108">
        <f t="shared" si="4"/>
        <v>0</v>
      </c>
      <c r="T48" s="2"/>
      <c r="U48" s="2"/>
      <c r="V48" s="252"/>
      <c r="W48" s="568"/>
      <c r="X48" s="568"/>
      <c r="Y48" s="569"/>
      <c r="Z48" s="568"/>
      <c r="AA48" s="568"/>
      <c r="AB48" s="570"/>
    </row>
    <row r="49" spans="1:32" ht="12.75" x14ac:dyDescent="0.2">
      <c r="A49" s="322"/>
      <c r="B49" s="323"/>
      <c r="C49" s="324"/>
      <c r="D49" s="325"/>
      <c r="E49" s="326"/>
      <c r="F49" s="327"/>
      <c r="G49" s="328"/>
      <c r="H49" s="329"/>
      <c r="I49" s="328"/>
      <c r="J49" s="329"/>
      <c r="K49" s="328"/>
      <c r="L49" s="329"/>
      <c r="M49" s="328"/>
      <c r="N49" s="329"/>
      <c r="O49" s="328"/>
      <c r="P49" s="329"/>
      <c r="Q49" s="328"/>
      <c r="R49" s="330"/>
      <c r="S49" s="318"/>
      <c r="T49" s="2"/>
      <c r="U49" s="2"/>
      <c r="V49" s="252"/>
      <c r="W49" s="568"/>
      <c r="X49"/>
      <c r="Y49"/>
      <c r="Z49"/>
      <c r="AA49"/>
      <c r="AB49" s="338"/>
    </row>
    <row r="50" spans="1:32" ht="13.5" thickBot="1" x14ac:dyDescent="0.25">
      <c r="A50" s="17"/>
      <c r="B50" s="253"/>
      <c r="C50" s="10"/>
      <c r="D50" s="109"/>
      <c r="E50" s="114"/>
      <c r="F50" s="115"/>
      <c r="G50" s="63"/>
      <c r="H50" s="99"/>
      <c r="I50" s="63"/>
      <c r="J50" s="99"/>
      <c r="K50" s="370"/>
      <c r="L50" s="371"/>
      <c r="M50" s="63"/>
      <c r="N50" s="99"/>
      <c r="O50" s="63"/>
      <c r="P50" s="99"/>
      <c r="Q50" s="63"/>
      <c r="R50" s="99"/>
      <c r="S50" s="65"/>
      <c r="T50" s="2"/>
      <c r="U50" s="2"/>
      <c r="V50" s="252"/>
      <c r="W50" s="568"/>
      <c r="X50"/>
      <c r="Y50"/>
      <c r="Z50"/>
      <c r="AA50"/>
      <c r="AB50" s="338"/>
    </row>
    <row r="51" spans="1:32" ht="12.75" x14ac:dyDescent="0.2">
      <c r="C51" s="2"/>
      <c r="D51" s="254">
        <f>COUNTA(D10:D50)</f>
        <v>30</v>
      </c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2"/>
      <c r="U51" s="2"/>
      <c r="V51" s="252"/>
      <c r="W51" s="568"/>
      <c r="X51"/>
      <c r="Y51"/>
      <c r="Z51"/>
      <c r="AA51"/>
      <c r="AB51" s="338"/>
    </row>
    <row r="52" spans="1:32" ht="12.75" x14ac:dyDescent="0.2">
      <c r="D52" s="105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2"/>
      <c r="U52" s="2"/>
      <c r="V52" s="252"/>
      <c r="W52"/>
      <c r="X52"/>
      <c r="Y52"/>
      <c r="Z52"/>
      <c r="AA52"/>
      <c r="AB52" s="338"/>
    </row>
    <row r="53" spans="1:32" ht="12.75" x14ac:dyDescent="0.2">
      <c r="C53" s="105"/>
      <c r="D53" s="3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2"/>
      <c r="U53" s="2"/>
      <c r="V53" s="252"/>
      <c r="W53"/>
      <c r="X53"/>
      <c r="Y53"/>
      <c r="Z53"/>
      <c r="AA53"/>
      <c r="AB53" s="338"/>
    </row>
    <row r="54" spans="1:32" ht="12.75" x14ac:dyDescent="0.2">
      <c r="C54" s="2"/>
      <c r="G54" s="2"/>
      <c r="T54" s="2"/>
      <c r="U54" s="2"/>
      <c r="V54" s="252"/>
      <c r="W54"/>
      <c r="AA54"/>
      <c r="AB54" s="338"/>
    </row>
    <row r="55" spans="1:32" ht="12.75" x14ac:dyDescent="0.2">
      <c r="D55" s="2"/>
      <c r="T55" s="2"/>
      <c r="U55" s="2"/>
      <c r="V55" s="252"/>
      <c r="W55"/>
      <c r="AA55"/>
      <c r="AB55" s="338"/>
    </row>
    <row r="56" spans="1:32" ht="12.75" x14ac:dyDescent="0.2">
      <c r="D56" s="2"/>
      <c r="T56" s="2"/>
      <c r="U56" s="2"/>
      <c r="V56" s="252"/>
      <c r="W56"/>
      <c r="X56"/>
      <c r="Y56"/>
      <c r="Z56"/>
      <c r="AA56"/>
      <c r="AB56" s="338"/>
    </row>
    <row r="57" spans="1:32" ht="12.75" x14ac:dyDescent="0.2">
      <c r="T57" s="2"/>
      <c r="U57" s="2"/>
      <c r="V57" s="1"/>
      <c r="W57"/>
      <c r="X57"/>
      <c r="Y57"/>
      <c r="Z57"/>
      <c r="AA57"/>
      <c r="AB57" s="338"/>
    </row>
    <row r="58" spans="1:32" ht="12.75" x14ac:dyDescent="0.2">
      <c r="T58" s="2"/>
      <c r="U58" s="2"/>
      <c r="V58" s="1"/>
      <c r="W58"/>
      <c r="X58" s="2"/>
    </row>
    <row r="59" spans="1:32" ht="12.75" x14ac:dyDescent="0.2">
      <c r="T59" s="2"/>
      <c r="U59" s="2"/>
      <c r="V59" s="1"/>
      <c r="W59"/>
      <c r="X59" s="2"/>
    </row>
    <row r="60" spans="1:32" ht="12.75" x14ac:dyDescent="0.2">
      <c r="B60" s="113"/>
      <c r="T60" s="2"/>
      <c r="U60" s="2"/>
      <c r="W60"/>
      <c r="X60" s="2"/>
    </row>
    <row r="61" spans="1:32" ht="12.75" x14ac:dyDescent="0.2">
      <c r="B61" s="113"/>
      <c r="T61" s="2"/>
      <c r="U61" s="2"/>
      <c r="X61" s="2"/>
      <c r="AF61" s="272"/>
    </row>
    <row r="62" spans="1:32" ht="12.75" x14ac:dyDescent="0.2">
      <c r="B62" s="113"/>
      <c r="T62" s="2"/>
      <c r="U62" s="2"/>
      <c r="V62" s="49"/>
      <c r="X62" s="2"/>
      <c r="AD62" s="306"/>
    </row>
    <row r="63" spans="1:32" ht="12.75" x14ac:dyDescent="0.2">
      <c r="B63" s="113"/>
      <c r="C63" s="113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2"/>
      <c r="U63" s="2"/>
      <c r="V63" s="49"/>
      <c r="X63" s="2"/>
    </row>
    <row r="64" spans="1:32" ht="12.75" x14ac:dyDescent="0.2">
      <c r="B64" s="113"/>
      <c r="C64" s="113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2"/>
      <c r="U64" s="2"/>
      <c r="V64" s="49"/>
      <c r="X64" s="2"/>
    </row>
    <row r="65" spans="2:62" ht="12.75" x14ac:dyDescent="0.2">
      <c r="B65" s="113"/>
      <c r="C65" s="113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2"/>
      <c r="U65" s="2"/>
      <c r="V65" s="49"/>
      <c r="X65" s="2"/>
      <c r="AB65" s="272"/>
      <c r="AC65" s="305"/>
    </row>
    <row r="66" spans="2:62" ht="12.75" x14ac:dyDescent="0.2">
      <c r="B66" s="113"/>
      <c r="C66" s="113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9"/>
      <c r="U66" s="2"/>
      <c r="V66" s="49"/>
      <c r="X66" s="2"/>
    </row>
    <row r="67" spans="2:62" ht="12.75" x14ac:dyDescent="0.2">
      <c r="B67" s="113"/>
      <c r="C67" s="113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2"/>
      <c r="V67" s="49"/>
      <c r="X67" s="2"/>
    </row>
    <row r="68" spans="2:62" ht="12.75" x14ac:dyDescent="0.2">
      <c r="B68" s="113"/>
      <c r="C68" s="113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V68" s="11"/>
      <c r="X68" s="2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</row>
    <row r="69" spans="2:62" ht="12.75" x14ac:dyDescent="0.2">
      <c r="B69" s="113"/>
      <c r="C69" s="113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49"/>
      <c r="X69" s="2"/>
      <c r="AD69" s="272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</row>
    <row r="70" spans="2:62" ht="12.75" x14ac:dyDescent="0.2">
      <c r="B70" s="113"/>
      <c r="C70" s="113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49"/>
      <c r="X70" s="2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</row>
    <row r="71" spans="2:62" ht="12.75" x14ac:dyDescent="0.2">
      <c r="B71" s="113"/>
      <c r="C71" s="113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49"/>
      <c r="X71" s="2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</row>
    <row r="72" spans="2:62" ht="12.75" x14ac:dyDescent="0.2">
      <c r="B72" s="113"/>
      <c r="C72" s="113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49"/>
      <c r="X72" s="2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</row>
    <row r="73" spans="2:62" x14ac:dyDescent="0.15">
      <c r="C73" s="27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X73" s="2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</row>
    <row r="74" spans="2:62" x14ac:dyDescent="0.15">
      <c r="C74" s="27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T74" s="11"/>
      <c r="U74" s="11"/>
      <c r="V74" s="49"/>
      <c r="X74" s="2"/>
      <c r="Z74" s="276"/>
      <c r="AA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</row>
    <row r="75" spans="2:62" x14ac:dyDescent="0.15">
      <c r="C75" s="27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T75" s="11"/>
      <c r="U75" s="11"/>
      <c r="V75" s="49"/>
      <c r="X75" s="2"/>
      <c r="AA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</row>
    <row r="76" spans="2:62" x14ac:dyDescent="0.15">
      <c r="C76" s="27"/>
      <c r="D76" s="11"/>
      <c r="E76" s="11"/>
      <c r="F76" s="11"/>
      <c r="G76" s="11"/>
      <c r="H76" s="11"/>
      <c r="I76" s="11"/>
      <c r="J76" s="11"/>
      <c r="T76" s="11"/>
      <c r="U76" s="11"/>
      <c r="V76" s="49"/>
      <c r="AB76" s="11"/>
      <c r="AD76" s="11"/>
      <c r="AE76" s="11"/>
      <c r="AF76" s="11"/>
      <c r="AG76" s="11"/>
      <c r="AH76" s="11"/>
      <c r="AI76" s="11"/>
      <c r="AJ76" s="11"/>
      <c r="AK76" s="11"/>
    </row>
    <row r="77" spans="2:62" x14ac:dyDescent="0.15">
      <c r="T77" s="11"/>
      <c r="U77" s="11"/>
      <c r="V77" s="11"/>
      <c r="AB77" s="11"/>
      <c r="AD77" s="11"/>
      <c r="AF77" s="11"/>
      <c r="AG77" s="11"/>
      <c r="AH77" s="11"/>
    </row>
    <row r="78" spans="2:62" x14ac:dyDescent="0.15">
      <c r="U78" s="11"/>
      <c r="V78" s="11"/>
      <c r="AE78" s="11"/>
      <c r="AF78" s="11"/>
      <c r="AG78" s="11"/>
      <c r="AH78" s="11"/>
    </row>
    <row r="79" spans="2:62" x14ac:dyDescent="0.15">
      <c r="U79" s="11"/>
      <c r="V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</row>
    <row r="80" spans="2:62" x14ac:dyDescent="0.15">
      <c r="U80" s="12"/>
      <c r="V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</row>
    <row r="81" spans="21:34" x14ac:dyDescent="0.15">
      <c r="U81" s="12"/>
      <c r="V81" s="11"/>
      <c r="X81" s="11"/>
      <c r="Y81" s="11"/>
      <c r="Z81" s="11"/>
      <c r="AA81" s="11"/>
      <c r="AB81" s="11"/>
      <c r="AD81" s="11"/>
      <c r="AE81" s="11"/>
      <c r="AF81" s="11"/>
      <c r="AG81" s="11"/>
      <c r="AH81" s="11"/>
    </row>
    <row r="82" spans="21:34" x14ac:dyDescent="0.15">
      <c r="U82" s="12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</row>
    <row r="83" spans="21:34" x14ac:dyDescent="0.15"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G83" s="11"/>
    </row>
    <row r="84" spans="21:34" x14ac:dyDescent="0.15">
      <c r="V84" s="11"/>
      <c r="W84" s="11"/>
      <c r="X84" s="11"/>
      <c r="Y84" s="11"/>
      <c r="Z84" s="11"/>
      <c r="AA84" s="11"/>
      <c r="AB84" s="11"/>
      <c r="AC84" s="11"/>
      <c r="AD84" s="11"/>
      <c r="AE84" s="11"/>
    </row>
    <row r="85" spans="21:34" x14ac:dyDescent="0.15">
      <c r="V85" s="49"/>
      <c r="W85" s="11"/>
      <c r="X85" s="11"/>
      <c r="Y85" s="11"/>
      <c r="Z85" s="11"/>
      <c r="AA85" s="11"/>
      <c r="AB85" s="11"/>
      <c r="AC85" s="11"/>
      <c r="AD85" s="11"/>
      <c r="AE85" s="11"/>
    </row>
    <row r="86" spans="21:34" x14ac:dyDescent="0.15">
      <c r="V86" s="49"/>
      <c r="W86" s="11"/>
      <c r="X86" s="11"/>
      <c r="Y86" s="11"/>
      <c r="Z86" s="11"/>
      <c r="AA86" s="11"/>
      <c r="AB86" s="11"/>
      <c r="AC86" s="11"/>
      <c r="AD86" s="11"/>
      <c r="AE86" s="11"/>
    </row>
    <row r="87" spans="21:34" x14ac:dyDescent="0.15">
      <c r="V87" s="49"/>
      <c r="W87" s="11"/>
      <c r="X87" s="11"/>
      <c r="Y87" s="11"/>
      <c r="Z87" s="11"/>
      <c r="AA87" s="11"/>
      <c r="AB87" s="11"/>
      <c r="AC87" s="11"/>
      <c r="AD87" s="11"/>
    </row>
    <row r="88" spans="21:34" x14ac:dyDescent="0.15">
      <c r="W88" s="11"/>
      <c r="X88" s="2"/>
      <c r="Y88" s="49"/>
      <c r="AC88" s="11"/>
    </row>
    <row r="89" spans="21:34" x14ac:dyDescent="0.15">
      <c r="W89" s="11"/>
      <c r="X89" s="2"/>
      <c r="Y89" s="49"/>
      <c r="AC89" s="11"/>
    </row>
    <row r="90" spans="21:34" x14ac:dyDescent="0.15">
      <c r="W90" s="11"/>
      <c r="X90" s="2"/>
      <c r="Y90" s="49"/>
      <c r="AC90" s="11"/>
    </row>
    <row r="91" spans="21:34" x14ac:dyDescent="0.15">
      <c r="W91" s="11"/>
      <c r="X91" s="2"/>
      <c r="Y91" s="49"/>
    </row>
    <row r="92" spans="21:34" x14ac:dyDescent="0.15">
      <c r="X92" s="2"/>
      <c r="Y92" s="49"/>
    </row>
  </sheetData>
  <sortState ref="A38:S48">
    <sortCondition descending="1" ref="D38:D48"/>
  </sortState>
  <mergeCells count="34">
    <mergeCell ref="W1:Z1"/>
    <mergeCell ref="M7:N7"/>
    <mergeCell ref="M8:N8"/>
    <mergeCell ref="A1:T1"/>
    <mergeCell ref="E8:F8"/>
    <mergeCell ref="I8:J8"/>
    <mergeCell ref="I7:J7"/>
    <mergeCell ref="G8:H8"/>
    <mergeCell ref="G7:H7"/>
    <mergeCell ref="E7:F7"/>
    <mergeCell ref="K8:L8"/>
    <mergeCell ref="K7:L7"/>
    <mergeCell ref="O7:P7"/>
    <mergeCell ref="Q7:R7"/>
    <mergeCell ref="L4:N4"/>
    <mergeCell ref="I5:N5"/>
    <mergeCell ref="E5:F5"/>
    <mergeCell ref="Q8:R8"/>
    <mergeCell ref="E6:F6"/>
    <mergeCell ref="G6:H6"/>
    <mergeCell ref="V19:W19"/>
    <mergeCell ref="I6:J6"/>
    <mergeCell ref="O6:P6"/>
    <mergeCell ref="O8:P8"/>
    <mergeCell ref="K6:L6"/>
    <mergeCell ref="M6:N6"/>
    <mergeCell ref="Y13:AF13"/>
    <mergeCell ref="Q6:R6"/>
    <mergeCell ref="Y16:AF16"/>
    <mergeCell ref="Y14:AF14"/>
    <mergeCell ref="Y15:AF15"/>
    <mergeCell ref="Y9:AC9"/>
    <mergeCell ref="Y12:AF12"/>
    <mergeCell ref="Y8:AC8"/>
  </mergeCells>
  <phoneticPr fontId="0" type="noConversion"/>
  <conditionalFormatting sqref="AA21:AA39 AA44 AA41:AA42">
    <cfRule type="cellIs" dxfId="0" priority="1" operator="lessThan">
      <formula>$AC$19</formula>
    </cfRule>
  </conditionalFormatting>
  <printOptions horizontalCentered="1"/>
  <pageMargins left="7.874015748031496E-2" right="7.874015748031496E-2" top="0.19685039370078741" bottom="0.19685039370078741" header="0.35433070866141736" footer="0.27559055118110237"/>
  <pageSetup paperSize="9" scale="60" orientation="landscape" r:id="rId1"/>
  <headerFooter alignWithMargins="0">
    <oddHeader xml:space="preserve">&amp;C&amp;"Century Schoolbook,Bold"&amp;12 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="80" zoomScaleNormal="80" workbookViewId="0">
      <selection activeCell="D18" sqref="D18"/>
    </sheetView>
  </sheetViews>
  <sheetFormatPr defaultRowHeight="12.75" x14ac:dyDescent="0.2"/>
  <cols>
    <col min="1" max="1" width="12.28515625" bestFit="1" customWidth="1"/>
    <col min="3" max="3" width="33.140625" customWidth="1"/>
  </cols>
  <sheetData>
    <row r="1" spans="1:4" x14ac:dyDescent="0.2">
      <c r="A1" s="1"/>
      <c r="B1" s="1"/>
      <c r="C1" s="6" t="s">
        <v>28</v>
      </c>
    </row>
    <row r="2" spans="1:4" x14ac:dyDescent="0.2">
      <c r="A2" s="237"/>
      <c r="B2" s="237"/>
      <c r="C2" s="237"/>
    </row>
    <row r="3" spans="1:4" ht="15" x14ac:dyDescent="0.2">
      <c r="A3" s="518" t="s">
        <v>107</v>
      </c>
      <c r="B3" s="519">
        <v>42399</v>
      </c>
      <c r="C3" s="106" t="s">
        <v>139</v>
      </c>
      <c r="D3" s="116"/>
    </row>
    <row r="4" spans="1:4" ht="15" x14ac:dyDescent="0.2">
      <c r="A4" s="518" t="s">
        <v>103</v>
      </c>
      <c r="B4" s="519">
        <v>42441</v>
      </c>
      <c r="C4" s="106" t="s">
        <v>140</v>
      </c>
      <c r="D4" s="116"/>
    </row>
    <row r="5" spans="1:4" ht="15" x14ac:dyDescent="0.2">
      <c r="A5" s="518" t="s">
        <v>107</v>
      </c>
      <c r="B5" s="519">
        <v>42469</v>
      </c>
      <c r="C5" s="106" t="s">
        <v>192</v>
      </c>
      <c r="D5" s="116"/>
    </row>
    <row r="6" spans="1:4" ht="15" x14ac:dyDescent="0.2">
      <c r="A6" s="518" t="s">
        <v>79</v>
      </c>
      <c r="B6" s="519">
        <v>42525</v>
      </c>
      <c r="C6" s="106" t="s">
        <v>158</v>
      </c>
      <c r="D6" s="116"/>
    </row>
    <row r="7" spans="1:4" ht="15" x14ac:dyDescent="0.2">
      <c r="A7" s="518" t="s">
        <v>108</v>
      </c>
      <c r="B7" s="519">
        <v>42553</v>
      </c>
      <c r="C7" s="106" t="s">
        <v>174</v>
      </c>
      <c r="D7" s="116"/>
    </row>
    <row r="8" spans="1:4" x14ac:dyDescent="0.2">
      <c r="A8" s="518" t="s">
        <v>103</v>
      </c>
      <c r="B8" s="519">
        <v>42588</v>
      </c>
      <c r="C8" s="106" t="s">
        <v>193</v>
      </c>
    </row>
    <row r="9" spans="1:4" x14ac:dyDescent="0.2">
      <c r="A9" s="518" t="s">
        <v>108</v>
      </c>
      <c r="B9" s="519">
        <v>42623</v>
      </c>
      <c r="C9" s="126" t="s">
        <v>180</v>
      </c>
    </row>
    <row r="10" spans="1:4" x14ac:dyDescent="0.2">
      <c r="A10" s="518" t="s">
        <v>109</v>
      </c>
      <c r="B10" s="519">
        <v>42651</v>
      </c>
      <c r="C10" s="126" t="s">
        <v>181</v>
      </c>
    </row>
    <row r="11" spans="1:4" x14ac:dyDescent="0.2">
      <c r="A11" s="518" t="s">
        <v>103</v>
      </c>
      <c r="B11" s="519">
        <v>42693</v>
      </c>
      <c r="C11" s="126" t="s">
        <v>205</v>
      </c>
    </row>
    <row r="12" spans="1:4" x14ac:dyDescent="0.2">
      <c r="A12" s="518"/>
      <c r="B12" s="519"/>
      <c r="C12" s="237"/>
    </row>
    <row r="13" spans="1:4" x14ac:dyDescent="0.2">
      <c r="A13" s="518"/>
      <c r="B13" s="519"/>
      <c r="C13" s="1"/>
    </row>
    <row r="14" spans="1:4" x14ac:dyDescent="0.2">
      <c r="A14" s="518"/>
      <c r="B14" s="519"/>
    </row>
    <row r="15" spans="1:4" x14ac:dyDescent="0.2">
      <c r="A15" s="518"/>
      <c r="B15" s="519"/>
    </row>
    <row r="16" spans="1:4" x14ac:dyDescent="0.2">
      <c r="A16" s="518"/>
      <c r="B16" s="519"/>
    </row>
    <row r="17" spans="1:2" x14ac:dyDescent="0.2">
      <c r="A17" s="518"/>
      <c r="B17" s="519"/>
    </row>
    <row r="18" spans="1:2" x14ac:dyDescent="0.2">
      <c r="A18" s="518"/>
      <c r="B18" s="519"/>
    </row>
    <row r="19" spans="1:2" x14ac:dyDescent="0.2">
      <c r="A19" s="518"/>
      <c r="B19" s="519"/>
    </row>
    <row r="20" spans="1:2" x14ac:dyDescent="0.2">
      <c r="A20" s="518"/>
      <c r="B20" s="519"/>
    </row>
  </sheetData>
  <phoneticPr fontId="18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Overall</vt:lpstr>
      <vt:lpstr>Ron Slyper Trophy (B)</vt:lpstr>
      <vt:lpstr>Dave Hastie Trophy (C)</vt:lpstr>
      <vt:lpstr>Locost Trophy (L)</vt:lpstr>
      <vt:lpstr>Club Class T</vt:lpstr>
      <vt:lpstr>Invitation Class X</vt:lpstr>
      <vt:lpstr>Index of Perf</vt:lpstr>
      <vt:lpstr>Enduros</vt:lpstr>
      <vt:lpstr>D.o.D</vt:lpstr>
      <vt:lpstr>Sheet1</vt:lpstr>
      <vt:lpstr>Enduros!Kyal_12_7_14_Enduro</vt:lpstr>
    </vt:vector>
  </TitlesOfParts>
  <Company>MOTORSPORT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Grobler</dc:creator>
  <cp:lastModifiedBy>Windows user</cp:lastModifiedBy>
  <cp:lastPrinted>2014-11-13T05:49:52Z</cp:lastPrinted>
  <dcterms:created xsi:type="dcterms:W3CDTF">2004-03-02T13:31:05Z</dcterms:created>
  <dcterms:modified xsi:type="dcterms:W3CDTF">2016-11-28T07:45:29Z</dcterms:modified>
</cp:coreProperties>
</file>